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ens_01\sciebo\02 projects\01_MVA\08 Webseite\04 Excel example\03 Discriminant analysis\"/>
    </mc:Choice>
  </mc:AlternateContent>
  <bookViews>
    <workbookView xWindow="0" yWindow="0" windowWidth="28800" windowHeight="14100"/>
  </bookViews>
  <sheets>
    <sheet name="disclaimer" sheetId="12" r:id="rId1"/>
    <sheet name="Inhaltsverzeichnis" sheetId="13" r:id="rId2"/>
    <sheet name="Abb. 4.5" sheetId="8" r:id="rId3"/>
    <sheet name="Tabelle 4.4" sheetId="6" r:id="rId4"/>
    <sheet name="Abb. 4.6" sheetId="7" r:id="rId5"/>
    <sheet name="Tabelle 4.5" sheetId="3" r:id="rId6"/>
    <sheet name="Kapitel 4.2.3" sheetId="14" r:id="rId7"/>
    <sheet name="Kapitel 4.2.5.2_Fisher" sheetId="15" r:id="rId8"/>
    <sheet name="Kapitel 4.2.5.3_prob_01" sheetId="16" r:id="rId9"/>
    <sheet name="Kapitel 4.2.5.3_prob_02" sheetId="17" r:id="rId10"/>
  </sheets>
  <definedNames>
    <definedName name="solver_adj" localSheetId="5" hidden="1">'Tabelle 4.5'!$B$2:$B$4</definedName>
    <definedName name="solver_cvg" localSheetId="5" hidden="1">0.0001</definedName>
    <definedName name="solver_drv" localSheetId="5" hidden="1">1</definedName>
    <definedName name="solver_eng" localSheetId="5" hidden="1">2</definedName>
    <definedName name="solver_est" localSheetId="5" hidden="1">1</definedName>
    <definedName name="solver_itr" localSheetId="5" hidden="1">2147483647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2</definedName>
    <definedName name="solver_neg" localSheetId="5" hidden="1">1</definedName>
    <definedName name="solver_nod" localSheetId="5" hidden="1">2147483647</definedName>
    <definedName name="solver_num" localSheetId="5" hidden="1">0</definedName>
    <definedName name="solver_nwt" localSheetId="5" hidden="1">1</definedName>
    <definedName name="solver_opt" localSheetId="5" hidden="1">'Tabelle 4.5'!$R$10</definedName>
    <definedName name="solver_pre" localSheetId="5" hidden="1">0.000001</definedName>
    <definedName name="solver_rbv" localSheetId="5" hidden="1">2</definedName>
    <definedName name="solver_rlx" localSheetId="5" hidden="1">2</definedName>
    <definedName name="solver_rsd" localSheetId="5" hidden="1">0</definedName>
    <definedName name="solver_scl" localSheetId="5" hidden="1">2</definedName>
    <definedName name="solver_sho" localSheetId="5" hidden="1">2</definedName>
    <definedName name="solver_ssz" localSheetId="5" hidden="1">0</definedName>
    <definedName name="solver_tim" localSheetId="5" hidden="1">2147483647</definedName>
    <definedName name="solver_tol" localSheetId="5" hidden="1">0.01</definedName>
    <definedName name="solver_typ" localSheetId="5" hidden="1">1</definedName>
    <definedName name="solver_val" localSheetId="5" hidden="1">0</definedName>
    <definedName name="solver_ver" localSheetId="5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5" l="1"/>
  <c r="E8" i="15"/>
  <c r="F7" i="15"/>
  <c r="E7" i="15"/>
  <c r="F6" i="15"/>
  <c r="E6" i="15"/>
  <c r="E9" i="15" l="1"/>
  <c r="F9" i="15"/>
  <c r="F8" i="14" l="1"/>
  <c r="E4" i="17" s="1"/>
  <c r="F31" i="14"/>
  <c r="F30" i="14"/>
  <c r="E26" i="17" s="1"/>
  <c r="F29" i="14"/>
  <c r="F28" i="14"/>
  <c r="E24" i="17" s="1"/>
  <c r="F27" i="14"/>
  <c r="E23" i="17" s="1"/>
  <c r="F26" i="14"/>
  <c r="E22" i="17" s="1"/>
  <c r="F25" i="14"/>
  <c r="F24" i="14"/>
  <c r="E20" i="17" s="1"/>
  <c r="F23" i="14"/>
  <c r="F22" i="14"/>
  <c r="E18" i="17" s="1"/>
  <c r="F21" i="14"/>
  <c r="F20" i="14"/>
  <c r="E16" i="17" s="1"/>
  <c r="F19" i="14"/>
  <c r="E15" i="17" s="1"/>
  <c r="F18" i="14"/>
  <c r="E14" i="17" s="1"/>
  <c r="F17" i="14"/>
  <c r="F16" i="14"/>
  <c r="E12" i="17" s="1"/>
  <c r="F15" i="14"/>
  <c r="F14" i="14"/>
  <c r="E10" i="17" s="1"/>
  <c r="F13" i="14"/>
  <c r="F12" i="14"/>
  <c r="E8" i="17" s="1"/>
  <c r="F11" i="14"/>
  <c r="E7" i="17" s="1"/>
  <c r="F10" i="14"/>
  <c r="E6" i="17" s="1"/>
  <c r="F9" i="14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8" i="3"/>
  <c r="E19" i="16" l="1"/>
  <c r="E19" i="17"/>
  <c r="E21" i="16"/>
  <c r="E21" i="17"/>
  <c r="E9" i="16"/>
  <c r="E9" i="17"/>
  <c r="E11" i="16"/>
  <c r="E11" i="17"/>
  <c r="E13" i="16"/>
  <c r="E13" i="17"/>
  <c r="E25" i="16"/>
  <c r="E25" i="17"/>
  <c r="E27" i="16"/>
  <c r="E27" i="17"/>
  <c r="E5" i="16"/>
  <c r="E5" i="17"/>
  <c r="E17" i="16"/>
  <c r="E17" i="17"/>
  <c r="K17" i="14"/>
  <c r="L17" i="14" s="1"/>
  <c r="K21" i="14"/>
  <c r="L21" i="14" s="1"/>
  <c r="K14" i="14"/>
  <c r="L14" i="14" s="1"/>
  <c r="E10" i="16"/>
  <c r="K15" i="14"/>
  <c r="L15" i="14" s="1"/>
  <c r="K22" i="14"/>
  <c r="L22" i="14" s="1"/>
  <c r="E18" i="16"/>
  <c r="K16" i="14"/>
  <c r="L16" i="14" s="1"/>
  <c r="E12" i="16"/>
  <c r="K13" i="14"/>
  <c r="L13" i="14" s="1"/>
  <c r="K31" i="14"/>
  <c r="L31" i="14" s="1"/>
  <c r="K9" i="14"/>
  <c r="L9" i="14" s="1"/>
  <c r="K24" i="14"/>
  <c r="L24" i="14" s="1"/>
  <c r="E20" i="16"/>
  <c r="K10" i="14"/>
  <c r="L10" i="14" s="1"/>
  <c r="E6" i="16"/>
  <c r="K18" i="14"/>
  <c r="L18" i="14" s="1"/>
  <c r="E14" i="16"/>
  <c r="K26" i="14"/>
  <c r="L26" i="14" s="1"/>
  <c r="E22" i="16"/>
  <c r="K29" i="14"/>
  <c r="L29" i="14" s="1"/>
  <c r="K11" i="14"/>
  <c r="L11" i="14" s="1"/>
  <c r="E7" i="16"/>
  <c r="K19" i="14"/>
  <c r="L19" i="14" s="1"/>
  <c r="E15" i="16"/>
  <c r="K27" i="14"/>
  <c r="L27" i="14" s="1"/>
  <c r="E23" i="16"/>
  <c r="K25" i="14"/>
  <c r="L25" i="14" s="1"/>
  <c r="K30" i="14"/>
  <c r="L30" i="14" s="1"/>
  <c r="E26" i="16"/>
  <c r="K12" i="14"/>
  <c r="L12" i="14" s="1"/>
  <c r="E8" i="16"/>
  <c r="K20" i="14"/>
  <c r="L20" i="14" s="1"/>
  <c r="E16" i="16"/>
  <c r="K28" i="14"/>
  <c r="L28" i="14" s="1"/>
  <c r="E24" i="16"/>
  <c r="K23" i="14"/>
  <c r="L23" i="14" s="1"/>
  <c r="K8" i="14"/>
  <c r="L8" i="14" s="1"/>
  <c r="H8" i="14"/>
  <c r="H10" i="14" s="1"/>
  <c r="G20" i="14"/>
  <c r="G8" i="14"/>
  <c r="L20" i="3"/>
  <c r="O20" i="3" s="1"/>
  <c r="L8" i="3"/>
  <c r="O8" i="3" s="1"/>
  <c r="M8" i="3"/>
  <c r="G27" i="17" l="1"/>
  <c r="I27" i="17" s="1"/>
  <c r="G21" i="17"/>
  <c r="I21" i="17" s="1"/>
  <c r="G15" i="17"/>
  <c r="G9" i="17"/>
  <c r="I9" i="17" s="1"/>
  <c r="G18" i="17"/>
  <c r="G17" i="17"/>
  <c r="I17" i="17" s="1"/>
  <c r="G24" i="17"/>
  <c r="G11" i="17"/>
  <c r="I11" i="17" s="1"/>
  <c r="G16" i="17"/>
  <c r="G26" i="17"/>
  <c r="G20" i="17"/>
  <c r="G14" i="17"/>
  <c r="G8" i="17"/>
  <c r="G10" i="17"/>
  <c r="G25" i="17"/>
  <c r="I25" i="17" s="1"/>
  <c r="G19" i="17"/>
  <c r="I19" i="17" s="1"/>
  <c r="G13" i="17"/>
  <c r="I13" i="17" s="1"/>
  <c r="G7" i="17"/>
  <c r="G12" i="17"/>
  <c r="G6" i="17"/>
  <c r="G23" i="17"/>
  <c r="G5" i="17"/>
  <c r="I5" i="17" s="1"/>
  <c r="G4" i="17"/>
  <c r="G22" i="17"/>
  <c r="F18" i="17"/>
  <c r="F23" i="17"/>
  <c r="F27" i="17"/>
  <c r="H27" i="17" s="1"/>
  <c r="F21" i="17"/>
  <c r="H21" i="17" s="1"/>
  <c r="F15" i="17"/>
  <c r="F9" i="17"/>
  <c r="H9" i="17" s="1"/>
  <c r="F5" i="17"/>
  <c r="H5" i="17" s="1"/>
  <c r="F12" i="17"/>
  <c r="F16" i="17"/>
  <c r="F10" i="17"/>
  <c r="F26" i="17"/>
  <c r="F20" i="17"/>
  <c r="F14" i="17"/>
  <c r="F8" i="17"/>
  <c r="F24" i="17"/>
  <c r="F6" i="17"/>
  <c r="F4" i="17"/>
  <c r="F25" i="17"/>
  <c r="H25" i="17" s="1"/>
  <c r="F19" i="17"/>
  <c r="H19" i="17" s="1"/>
  <c r="F13" i="17"/>
  <c r="H13" i="17" s="1"/>
  <c r="F7" i="17"/>
  <c r="F17" i="17"/>
  <c r="H17" i="17" s="1"/>
  <c r="F11" i="17"/>
  <c r="H11" i="17" s="1"/>
  <c r="F22" i="17"/>
  <c r="J17" i="17"/>
  <c r="K19" i="17"/>
  <c r="M19" i="17" s="1"/>
  <c r="J5" i="17"/>
  <c r="K5" i="17"/>
  <c r="M5" i="17" s="1"/>
  <c r="J25" i="17"/>
  <c r="K21" i="17"/>
  <c r="M21" i="17" s="1"/>
  <c r="J21" i="17"/>
  <c r="G21" i="14"/>
  <c r="J21" i="14" s="1"/>
  <c r="G5" i="16"/>
  <c r="G13" i="16"/>
  <c r="G6" i="16"/>
  <c r="I6" i="16" s="1"/>
  <c r="G14" i="16"/>
  <c r="I14" i="16" s="1"/>
  <c r="G22" i="16"/>
  <c r="I22" i="16" s="1"/>
  <c r="G7" i="16"/>
  <c r="I7" i="16" s="1"/>
  <c r="G15" i="16"/>
  <c r="I15" i="16" s="1"/>
  <c r="G23" i="16"/>
  <c r="I23" i="16" s="1"/>
  <c r="G21" i="16"/>
  <c r="G8" i="16"/>
  <c r="I8" i="16" s="1"/>
  <c r="G16" i="16"/>
  <c r="I16" i="16" s="1"/>
  <c r="G24" i="16"/>
  <c r="I24" i="16" s="1"/>
  <c r="G27" i="16"/>
  <c r="G9" i="16"/>
  <c r="G17" i="16"/>
  <c r="G25" i="16"/>
  <c r="G10" i="16"/>
  <c r="I10" i="16" s="1"/>
  <c r="G18" i="16"/>
  <c r="I18" i="16" s="1"/>
  <c r="G26" i="16"/>
  <c r="I26" i="16" s="1"/>
  <c r="G11" i="16"/>
  <c r="G19" i="16"/>
  <c r="G12" i="16"/>
  <c r="I12" i="16" s="1"/>
  <c r="G20" i="16"/>
  <c r="I20" i="16" s="1"/>
  <c r="G4" i="16"/>
  <c r="K23" i="16"/>
  <c r="M23" i="16" s="1"/>
  <c r="S26" i="14"/>
  <c r="J8" i="14"/>
  <c r="F8" i="16"/>
  <c r="F16" i="16"/>
  <c r="F24" i="16"/>
  <c r="F9" i="16"/>
  <c r="F17" i="16"/>
  <c r="F25" i="16"/>
  <c r="F23" i="16"/>
  <c r="F10" i="16"/>
  <c r="F18" i="16"/>
  <c r="F26" i="16"/>
  <c r="F20" i="16"/>
  <c r="F5" i="16"/>
  <c r="F14" i="16"/>
  <c r="F15" i="16"/>
  <c r="F11" i="16"/>
  <c r="F19" i="16"/>
  <c r="F27" i="16"/>
  <c r="F12" i="16"/>
  <c r="F4" i="16"/>
  <c r="F13" i="16"/>
  <c r="F21" i="16"/>
  <c r="F6" i="16"/>
  <c r="F22" i="16"/>
  <c r="F7" i="16"/>
  <c r="O24" i="14"/>
  <c r="R25" i="14"/>
  <c r="H20" i="14"/>
  <c r="I20" i="14" s="1"/>
  <c r="H21" i="14"/>
  <c r="H23" i="14"/>
  <c r="H25" i="14"/>
  <c r="H27" i="14"/>
  <c r="H9" i="14"/>
  <c r="H14" i="14"/>
  <c r="H12" i="14"/>
  <c r="J20" i="14"/>
  <c r="H18" i="14"/>
  <c r="H15" i="14"/>
  <c r="H13" i="14"/>
  <c r="H19" i="14"/>
  <c r="H24" i="14"/>
  <c r="H17" i="14"/>
  <c r="H28" i="14"/>
  <c r="H22" i="14"/>
  <c r="H26" i="14"/>
  <c r="H30" i="14"/>
  <c r="H31" i="14"/>
  <c r="H29" i="14"/>
  <c r="H16" i="14"/>
  <c r="H11" i="14"/>
  <c r="G9" i="14"/>
  <c r="I8" i="14"/>
  <c r="L21" i="3"/>
  <c r="L22" i="3" s="1"/>
  <c r="L9" i="3"/>
  <c r="N8" i="3"/>
  <c r="O21" i="3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29" i="8"/>
  <c r="K25" i="17" l="1"/>
  <c r="M25" i="17" s="1"/>
  <c r="I12" i="17"/>
  <c r="K12" i="17"/>
  <c r="M12" i="17" s="1"/>
  <c r="K24" i="17"/>
  <c r="M24" i="17" s="1"/>
  <c r="I24" i="17"/>
  <c r="K6" i="17"/>
  <c r="M6" i="17" s="1"/>
  <c r="I6" i="17"/>
  <c r="I7" i="17"/>
  <c r="K7" i="17"/>
  <c r="M7" i="17" s="1"/>
  <c r="L5" i="17"/>
  <c r="P5" i="17" s="1"/>
  <c r="R5" i="17"/>
  <c r="H4" i="17"/>
  <c r="J4" i="17"/>
  <c r="H15" i="17"/>
  <c r="J15" i="17"/>
  <c r="I18" i="17"/>
  <c r="K18" i="17"/>
  <c r="M18" i="17" s="1"/>
  <c r="J19" i="17"/>
  <c r="H6" i="17"/>
  <c r="J6" i="17"/>
  <c r="L25" i="17"/>
  <c r="P25" i="17" s="1"/>
  <c r="R25" i="17"/>
  <c r="L21" i="17"/>
  <c r="P21" i="17" s="1"/>
  <c r="R21" i="17"/>
  <c r="K17" i="17"/>
  <c r="M17" i="17" s="1"/>
  <c r="Q17" i="17" s="1"/>
  <c r="H8" i="17"/>
  <c r="J8" i="17"/>
  <c r="H23" i="17"/>
  <c r="J23" i="17"/>
  <c r="I10" i="17"/>
  <c r="K10" i="17"/>
  <c r="M10" i="17" s="1"/>
  <c r="J24" i="17"/>
  <c r="H24" i="17"/>
  <c r="Q21" i="17"/>
  <c r="L17" i="17"/>
  <c r="R17" i="17"/>
  <c r="H14" i="17"/>
  <c r="J14" i="17"/>
  <c r="H18" i="17"/>
  <c r="J18" i="17"/>
  <c r="I8" i="17"/>
  <c r="K8" i="17"/>
  <c r="M8" i="17" s="1"/>
  <c r="K13" i="17"/>
  <c r="M13" i="17" s="1"/>
  <c r="H22" i="17"/>
  <c r="J22" i="17"/>
  <c r="H20" i="17"/>
  <c r="J20" i="17"/>
  <c r="I22" i="17"/>
  <c r="K22" i="17"/>
  <c r="M22" i="17" s="1"/>
  <c r="I14" i="17"/>
  <c r="K14" i="17"/>
  <c r="M14" i="17" s="1"/>
  <c r="K11" i="17"/>
  <c r="M11" i="17" s="1"/>
  <c r="H12" i="17"/>
  <c r="J12" i="17"/>
  <c r="J13" i="17"/>
  <c r="H26" i="17"/>
  <c r="J26" i="17"/>
  <c r="I4" i="17"/>
  <c r="K4" i="17"/>
  <c r="M4" i="17" s="1"/>
  <c r="I20" i="17"/>
  <c r="K20" i="17"/>
  <c r="M20" i="17" s="1"/>
  <c r="J11" i="17"/>
  <c r="K15" i="17"/>
  <c r="M15" i="17" s="1"/>
  <c r="I15" i="17"/>
  <c r="G22" i="14"/>
  <c r="G23" i="14" s="1"/>
  <c r="I21" i="14"/>
  <c r="K9" i="17"/>
  <c r="M9" i="17" s="1"/>
  <c r="H10" i="17"/>
  <c r="J10" i="17"/>
  <c r="I26" i="17"/>
  <c r="K26" i="17"/>
  <c r="M26" i="17" s="1"/>
  <c r="J27" i="17"/>
  <c r="J9" i="17"/>
  <c r="H7" i="17"/>
  <c r="J7" i="17"/>
  <c r="J16" i="17"/>
  <c r="H16" i="17"/>
  <c r="K23" i="17"/>
  <c r="M23" i="17" s="1"/>
  <c r="I23" i="17"/>
  <c r="K16" i="17"/>
  <c r="M16" i="17" s="1"/>
  <c r="I16" i="17"/>
  <c r="K27" i="17"/>
  <c r="M27" i="17" s="1"/>
  <c r="K20" i="16"/>
  <c r="M20" i="16" s="1"/>
  <c r="K22" i="16"/>
  <c r="M22" i="16" s="1"/>
  <c r="K24" i="16"/>
  <c r="M24" i="16" s="1"/>
  <c r="K10" i="16"/>
  <c r="M10" i="16" s="1"/>
  <c r="K18" i="16"/>
  <c r="M18" i="16" s="1"/>
  <c r="K26" i="16"/>
  <c r="M26" i="16" s="1"/>
  <c r="K15" i="16"/>
  <c r="M15" i="16" s="1"/>
  <c r="I19" i="16"/>
  <c r="K19" i="16"/>
  <c r="M19" i="16" s="1"/>
  <c r="I27" i="16"/>
  <c r="K27" i="16"/>
  <c r="M27" i="16" s="1"/>
  <c r="R26" i="14"/>
  <c r="R31" i="14" s="1"/>
  <c r="I11" i="16"/>
  <c r="K11" i="16"/>
  <c r="M11" i="16" s="1"/>
  <c r="K6" i="16"/>
  <c r="M6" i="16" s="1"/>
  <c r="I9" i="16"/>
  <c r="K9" i="16"/>
  <c r="M9" i="16" s="1"/>
  <c r="I13" i="16"/>
  <c r="K13" i="16"/>
  <c r="M13" i="16" s="1"/>
  <c r="K16" i="16"/>
  <c r="M16" i="16" s="1"/>
  <c r="I21" i="16"/>
  <c r="K21" i="16"/>
  <c r="M21" i="16" s="1"/>
  <c r="I5" i="16"/>
  <c r="K5" i="16"/>
  <c r="M5" i="16" s="1"/>
  <c r="K7" i="16"/>
  <c r="M7" i="16" s="1"/>
  <c r="I4" i="16"/>
  <c r="K4" i="16"/>
  <c r="M4" i="16" s="1"/>
  <c r="I25" i="16"/>
  <c r="K25" i="16"/>
  <c r="M25" i="16" s="1"/>
  <c r="K14" i="16"/>
  <c r="M14" i="16" s="1"/>
  <c r="I17" i="16"/>
  <c r="K17" i="16"/>
  <c r="M17" i="16" s="1"/>
  <c r="K12" i="16"/>
  <c r="M12" i="16" s="1"/>
  <c r="K8" i="16"/>
  <c r="M8" i="16" s="1"/>
  <c r="J17" i="16"/>
  <c r="L17" i="16" s="1"/>
  <c r="H17" i="16"/>
  <c r="H23" i="16"/>
  <c r="R23" i="16" s="1"/>
  <c r="J23" i="16"/>
  <c r="L23" i="16" s="1"/>
  <c r="J21" i="16"/>
  <c r="L21" i="16" s="1"/>
  <c r="H21" i="16"/>
  <c r="J6" i="16"/>
  <c r="L6" i="16" s="1"/>
  <c r="H6" i="16"/>
  <c r="R6" i="16" s="1"/>
  <c r="H14" i="16"/>
  <c r="R14" i="16" s="1"/>
  <c r="J14" i="16"/>
  <c r="L14" i="16" s="1"/>
  <c r="H5" i="16"/>
  <c r="J5" i="16"/>
  <c r="L5" i="16" s="1"/>
  <c r="H4" i="16"/>
  <c r="J4" i="16"/>
  <c r="L4" i="16" s="1"/>
  <c r="H12" i="16"/>
  <c r="R12" i="16" s="1"/>
  <c r="J12" i="16"/>
  <c r="L12" i="16" s="1"/>
  <c r="J26" i="16"/>
  <c r="L26" i="16" s="1"/>
  <c r="H26" i="16"/>
  <c r="R26" i="16" s="1"/>
  <c r="J16" i="16"/>
  <c r="L16" i="16" s="1"/>
  <c r="H16" i="16"/>
  <c r="R16" i="16" s="1"/>
  <c r="H11" i="16"/>
  <c r="J11" i="16"/>
  <c r="L11" i="16" s="1"/>
  <c r="J15" i="16"/>
  <c r="L15" i="16" s="1"/>
  <c r="H15" i="16"/>
  <c r="R15" i="16" s="1"/>
  <c r="J13" i="16"/>
  <c r="L13" i="16" s="1"/>
  <c r="H13" i="16"/>
  <c r="S25" i="14"/>
  <c r="S30" i="14" s="1"/>
  <c r="H20" i="16"/>
  <c r="R20" i="16" s="1"/>
  <c r="J20" i="16"/>
  <c r="L20" i="16" s="1"/>
  <c r="J27" i="16"/>
  <c r="L27" i="16" s="1"/>
  <c r="H27" i="16"/>
  <c r="H18" i="16"/>
  <c r="R18" i="16" s="1"/>
  <c r="J18" i="16"/>
  <c r="L18" i="16" s="1"/>
  <c r="J8" i="16"/>
  <c r="L8" i="16" s="1"/>
  <c r="H8" i="16"/>
  <c r="R8" i="16" s="1"/>
  <c r="J22" i="16"/>
  <c r="L22" i="16" s="1"/>
  <c r="H22" i="16"/>
  <c r="R22" i="16" s="1"/>
  <c r="H25" i="16"/>
  <c r="J25" i="16"/>
  <c r="L25" i="16" s="1"/>
  <c r="H9" i="16"/>
  <c r="J9" i="16"/>
  <c r="L9" i="16" s="1"/>
  <c r="H24" i="16"/>
  <c r="R24" i="16" s="1"/>
  <c r="J24" i="16"/>
  <c r="L24" i="16" s="1"/>
  <c r="H7" i="16"/>
  <c r="R7" i="16" s="1"/>
  <c r="J7" i="16"/>
  <c r="L7" i="16" s="1"/>
  <c r="J19" i="16"/>
  <c r="L19" i="16" s="1"/>
  <c r="H19" i="16"/>
  <c r="J10" i="16"/>
  <c r="L10" i="16" s="1"/>
  <c r="H10" i="16"/>
  <c r="R10" i="16" s="1"/>
  <c r="G10" i="14"/>
  <c r="I9" i="14"/>
  <c r="J9" i="14"/>
  <c r="L10" i="3"/>
  <c r="O9" i="3"/>
  <c r="L23" i="3"/>
  <c r="O22" i="3"/>
  <c r="L53" i="8"/>
  <c r="L22" i="17" l="1"/>
  <c r="P22" i="17" s="1"/>
  <c r="R22" i="17"/>
  <c r="L24" i="17"/>
  <c r="P24" i="17" s="1"/>
  <c r="R24" i="17"/>
  <c r="L13" i="17"/>
  <c r="P13" i="17" s="1"/>
  <c r="R13" i="17"/>
  <c r="Q13" i="17"/>
  <c r="Q10" i="17"/>
  <c r="L6" i="17"/>
  <c r="P6" i="17" s="1"/>
  <c r="R6" i="17"/>
  <c r="L12" i="17"/>
  <c r="P12" i="17" s="1"/>
  <c r="R12" i="17"/>
  <c r="Q5" i="17"/>
  <c r="L16" i="17"/>
  <c r="P16" i="17" s="1"/>
  <c r="R16" i="17"/>
  <c r="R18" i="17"/>
  <c r="L18" i="17"/>
  <c r="L26" i="17"/>
  <c r="P26" i="17" s="1"/>
  <c r="R26" i="17"/>
  <c r="L23" i="17"/>
  <c r="P23" i="17" s="1"/>
  <c r="R23" i="17"/>
  <c r="J22" i="14"/>
  <c r="L7" i="17"/>
  <c r="P7" i="17" s="1"/>
  <c r="R7" i="17"/>
  <c r="Q15" i="17"/>
  <c r="Q14" i="17"/>
  <c r="L8" i="17"/>
  <c r="P8" i="17" s="1"/>
  <c r="R8" i="17"/>
  <c r="R19" i="17"/>
  <c r="L19" i="17"/>
  <c r="L11" i="17"/>
  <c r="R11" i="17"/>
  <c r="L14" i="17"/>
  <c r="P14" i="17" s="1"/>
  <c r="R14" i="17"/>
  <c r="L15" i="17"/>
  <c r="P15" i="17" s="1"/>
  <c r="R15" i="17"/>
  <c r="Q24" i="17"/>
  <c r="I22" i="14"/>
  <c r="R9" i="17"/>
  <c r="L9" i="17"/>
  <c r="P9" i="17" s="1"/>
  <c r="Q20" i="17"/>
  <c r="Q22" i="17"/>
  <c r="Q12" i="17"/>
  <c r="L27" i="17"/>
  <c r="R27" i="17"/>
  <c r="L4" i="17"/>
  <c r="P4" i="17" s="1"/>
  <c r="R4" i="17"/>
  <c r="L10" i="17"/>
  <c r="P10" i="17" s="1"/>
  <c r="R10" i="17"/>
  <c r="Q4" i="17"/>
  <c r="L20" i="17"/>
  <c r="P20" i="17" s="1"/>
  <c r="R20" i="17"/>
  <c r="P17" i="17"/>
  <c r="Q25" i="17"/>
  <c r="R9" i="16"/>
  <c r="R19" i="16"/>
  <c r="R5" i="16"/>
  <c r="R27" i="16"/>
  <c r="R13" i="16"/>
  <c r="R17" i="16"/>
  <c r="S31" i="14"/>
  <c r="R25" i="16"/>
  <c r="R21" i="16"/>
  <c r="R11" i="16"/>
  <c r="R4" i="16"/>
  <c r="Q25" i="16"/>
  <c r="P25" i="16"/>
  <c r="P12" i="16"/>
  <c r="Q12" i="16"/>
  <c r="P26" i="16"/>
  <c r="Q26" i="16"/>
  <c r="Q19" i="16"/>
  <c r="P19" i="16"/>
  <c r="P15" i="16"/>
  <c r="Q15" i="16"/>
  <c r="P6" i="16"/>
  <c r="Q6" i="16"/>
  <c r="P20" i="16"/>
  <c r="Q20" i="16"/>
  <c r="P4" i="16"/>
  <c r="Q4" i="16"/>
  <c r="P22" i="16"/>
  <c r="Q22" i="16"/>
  <c r="P21" i="16"/>
  <c r="Q21" i="16"/>
  <c r="P24" i="16"/>
  <c r="Q24" i="16"/>
  <c r="R30" i="14"/>
  <c r="Q5" i="16"/>
  <c r="P5" i="16"/>
  <c r="P23" i="16"/>
  <c r="Q23" i="16"/>
  <c r="Q27" i="16"/>
  <c r="P27" i="16"/>
  <c r="P7" i="16"/>
  <c r="Q7" i="16"/>
  <c r="P10" i="16"/>
  <c r="Q10" i="16"/>
  <c r="P13" i="16"/>
  <c r="Q13" i="16"/>
  <c r="Q11" i="16"/>
  <c r="P11" i="16"/>
  <c r="P8" i="16"/>
  <c r="Q8" i="16"/>
  <c r="P16" i="16"/>
  <c r="Q16" i="16"/>
  <c r="Q9" i="16"/>
  <c r="P9" i="16"/>
  <c r="P18" i="16"/>
  <c r="Q18" i="16"/>
  <c r="P14" i="16"/>
  <c r="Q14" i="16"/>
  <c r="Q17" i="16"/>
  <c r="P17" i="16"/>
  <c r="I23" i="14"/>
  <c r="G24" i="14"/>
  <c r="J23" i="14"/>
  <c r="G11" i="14"/>
  <c r="J10" i="14"/>
  <c r="I10" i="14"/>
  <c r="L24" i="3"/>
  <c r="O23" i="3"/>
  <c r="L11" i="3"/>
  <c r="O10" i="3"/>
  <c r="N52" i="8"/>
  <c r="N40" i="8"/>
  <c r="Q26" i="17" l="1"/>
  <c r="P19" i="17"/>
  <c r="Q19" i="17"/>
  <c r="Q7" i="17"/>
  <c r="Q6" i="17"/>
  <c r="Q8" i="17"/>
  <c r="Q18" i="17"/>
  <c r="P18" i="17"/>
  <c r="Q9" i="17"/>
  <c r="Q16" i="17"/>
  <c r="Q27" i="17"/>
  <c r="P27" i="17"/>
  <c r="Q23" i="17"/>
  <c r="Q11" i="17"/>
  <c r="P11" i="17"/>
  <c r="J24" i="14"/>
  <c r="G25" i="14"/>
  <c r="I24" i="14"/>
  <c r="G12" i="14"/>
  <c r="I11" i="14"/>
  <c r="J11" i="14"/>
  <c r="L12" i="3"/>
  <c r="O11" i="3"/>
  <c r="L25" i="3"/>
  <c r="O24" i="3"/>
  <c r="M41" i="8"/>
  <c r="M42" i="8"/>
  <c r="M44" i="8"/>
  <c r="M49" i="8"/>
  <c r="M50" i="8"/>
  <c r="M43" i="8"/>
  <c r="M51" i="8"/>
  <c r="M52" i="8"/>
  <c r="M45" i="8"/>
  <c r="M48" i="8"/>
  <c r="M47" i="8"/>
  <c r="F8" i="8"/>
  <c r="M46" i="8"/>
  <c r="M32" i="8"/>
  <c r="M40" i="8"/>
  <c r="M33" i="8"/>
  <c r="M29" i="8"/>
  <c r="M34" i="8"/>
  <c r="M36" i="8"/>
  <c r="M30" i="8"/>
  <c r="M39" i="8"/>
  <c r="M35" i="8"/>
  <c r="M37" i="8"/>
  <c r="M38" i="8"/>
  <c r="M31" i="8"/>
  <c r="F3" i="8"/>
  <c r="O52" i="8"/>
  <c r="F9" i="8" s="1"/>
  <c r="O40" i="8"/>
  <c r="F4" i="8" s="1"/>
  <c r="A4" i="8"/>
  <c r="G13" i="14" l="1"/>
  <c r="I12" i="14"/>
  <c r="J12" i="14"/>
  <c r="G26" i="14"/>
  <c r="I25" i="14"/>
  <c r="J25" i="14"/>
  <c r="L26" i="3"/>
  <c r="O25" i="3"/>
  <c r="O12" i="3"/>
  <c r="L13" i="3"/>
  <c r="B4" i="8"/>
  <c r="M53" i="8"/>
  <c r="M54" i="8" s="1"/>
  <c r="C4" i="8"/>
  <c r="B3" i="8"/>
  <c r="A5" i="8"/>
  <c r="A6" i="8" s="1"/>
  <c r="C3" i="8"/>
  <c r="D35" i="6"/>
  <c r="D34" i="6"/>
  <c r="C35" i="6"/>
  <c r="C34" i="6"/>
  <c r="G27" i="14" l="1"/>
  <c r="I26" i="14"/>
  <c r="J26" i="14"/>
  <c r="G14" i="14"/>
  <c r="I13" i="14"/>
  <c r="J13" i="14"/>
  <c r="O26" i="3"/>
  <c r="L27" i="3"/>
  <c r="L14" i="3"/>
  <c r="O13" i="3"/>
  <c r="B5" i="8"/>
  <c r="C5" i="8"/>
  <c r="A7" i="8"/>
  <c r="C6" i="8"/>
  <c r="B6" i="8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8" i="3"/>
  <c r="G15" i="14" l="1"/>
  <c r="J14" i="14"/>
  <c r="I14" i="14"/>
  <c r="I27" i="14"/>
  <c r="G28" i="14"/>
  <c r="J27" i="14"/>
  <c r="L15" i="3"/>
  <c r="O14" i="3"/>
  <c r="L28" i="3"/>
  <c r="O27" i="3"/>
  <c r="A8" i="8"/>
  <c r="B7" i="8"/>
  <c r="C7" i="8"/>
  <c r="A4" i="7"/>
  <c r="A5" i="7" s="1"/>
  <c r="A6" i="7" s="1"/>
  <c r="A7" i="7" s="1"/>
  <c r="I15" i="14" l="1"/>
  <c r="G16" i="14"/>
  <c r="J15" i="14"/>
  <c r="J28" i="14"/>
  <c r="G29" i="14"/>
  <c r="I28" i="14"/>
  <c r="O28" i="3"/>
  <c r="L29" i="3"/>
  <c r="L16" i="3"/>
  <c r="O15" i="3"/>
  <c r="A9" i="8"/>
  <c r="C8" i="8"/>
  <c r="B8" i="8"/>
  <c r="A8" i="7"/>
  <c r="G17" i="14" l="1"/>
  <c r="J16" i="14"/>
  <c r="I16" i="14"/>
  <c r="J29" i="14"/>
  <c r="G30" i="14"/>
  <c r="I29" i="14"/>
  <c r="L17" i="3"/>
  <c r="O16" i="3"/>
  <c r="L30" i="3"/>
  <c r="O29" i="3"/>
  <c r="A10" i="8"/>
  <c r="B9" i="8"/>
  <c r="C9" i="8"/>
  <c r="A9" i="7"/>
  <c r="I17" i="14" l="1"/>
  <c r="G18" i="14"/>
  <c r="J17" i="14"/>
  <c r="G31" i="14"/>
  <c r="I30" i="14"/>
  <c r="J30" i="14"/>
  <c r="L31" i="3"/>
  <c r="O30" i="3"/>
  <c r="L18" i="3"/>
  <c r="O17" i="3"/>
  <c r="A11" i="8"/>
  <c r="C10" i="8"/>
  <c r="B10" i="8"/>
  <c r="A10" i="7"/>
  <c r="I31" i="14" l="1"/>
  <c r="J31" i="14"/>
  <c r="J18" i="14"/>
  <c r="G19" i="14"/>
  <c r="I18" i="14"/>
  <c r="O31" i="3"/>
  <c r="L19" i="3"/>
  <c r="O18" i="3"/>
  <c r="C11" i="8"/>
  <c r="A12" i="8"/>
  <c r="B11" i="8"/>
  <c r="A11" i="7"/>
  <c r="D32" i="6"/>
  <c r="C32" i="6"/>
  <c r="D31" i="6"/>
  <c r="C31" i="6"/>
  <c r="D30" i="6"/>
  <c r="C30" i="6"/>
  <c r="E28" i="6"/>
  <c r="E27" i="6"/>
  <c r="E26" i="6"/>
  <c r="E25" i="6"/>
  <c r="E24" i="6"/>
  <c r="E23" i="6"/>
  <c r="E22" i="6"/>
  <c r="E21" i="6"/>
  <c r="E20" i="6"/>
  <c r="E19" i="6"/>
  <c r="E18" i="6"/>
  <c r="E17" i="6"/>
  <c r="E35" i="6" s="1"/>
  <c r="F9" i="7" s="1"/>
  <c r="E16" i="6"/>
  <c r="E15" i="6"/>
  <c r="E14" i="6"/>
  <c r="E13" i="6"/>
  <c r="E12" i="6"/>
  <c r="E11" i="6"/>
  <c r="E10" i="6"/>
  <c r="E9" i="6"/>
  <c r="E8" i="6"/>
  <c r="E7" i="6"/>
  <c r="E6" i="6"/>
  <c r="E5" i="6"/>
  <c r="E34" i="6" s="1"/>
  <c r="F4" i="7" s="1"/>
  <c r="B8" i="7" l="1"/>
  <c r="B9" i="7"/>
  <c r="B10" i="7"/>
  <c r="C7" i="7"/>
  <c r="C6" i="7"/>
  <c r="C5" i="7"/>
  <c r="C3" i="7"/>
  <c r="I19" i="14"/>
  <c r="O14" i="14" s="1"/>
  <c r="J19" i="14"/>
  <c r="O15" i="14" s="1"/>
  <c r="O19" i="3"/>
  <c r="U15" i="3" s="1"/>
  <c r="A13" i="8"/>
  <c r="B12" i="8"/>
  <c r="C12" i="8"/>
  <c r="B11" i="7"/>
  <c r="C11" i="7"/>
  <c r="A12" i="7"/>
  <c r="E32" i="6"/>
  <c r="E31" i="6"/>
  <c r="F8" i="7" s="1"/>
  <c r="C8" i="7" s="1"/>
  <c r="E30" i="6"/>
  <c r="F3" i="7" s="1"/>
  <c r="B3" i="7" s="1"/>
  <c r="B4" i="7" l="1"/>
  <c r="B6" i="7"/>
  <c r="C4" i="7"/>
  <c r="B5" i="7"/>
  <c r="C10" i="7"/>
  <c r="B7" i="7"/>
  <c r="C9" i="7"/>
  <c r="O17" i="14"/>
  <c r="O18" i="14" s="1"/>
  <c r="O16" i="14"/>
  <c r="A14" i="8"/>
  <c r="B13" i="8"/>
  <c r="C13" i="8"/>
  <c r="B12" i="7"/>
  <c r="C12" i="7"/>
  <c r="A13" i="7"/>
  <c r="O21" i="14" l="1"/>
  <c r="O22" i="14" s="1"/>
  <c r="O19" i="14"/>
  <c r="O20" i="14" s="1"/>
  <c r="A15" i="8"/>
  <c r="B14" i="8"/>
  <c r="C14" i="8"/>
  <c r="B13" i="7"/>
  <c r="C13" i="7"/>
  <c r="A14" i="7"/>
  <c r="A16" i="8" l="1"/>
  <c r="C15" i="8"/>
  <c r="B15" i="8"/>
  <c r="B14" i="7"/>
  <c r="C14" i="7"/>
  <c r="A15" i="7"/>
  <c r="C16" i="8" l="1"/>
  <c r="B16" i="8"/>
  <c r="A17" i="8"/>
  <c r="B15" i="7"/>
  <c r="C15" i="7"/>
  <c r="A16" i="7"/>
  <c r="H8" i="3"/>
  <c r="G20" i="3"/>
  <c r="G8" i="3"/>
  <c r="M30" i="3" l="1"/>
  <c r="N30" i="3" s="1"/>
  <c r="M22" i="3"/>
  <c r="N22" i="3" s="1"/>
  <c r="M14" i="3"/>
  <c r="N14" i="3" s="1"/>
  <c r="M29" i="3"/>
  <c r="N29" i="3" s="1"/>
  <c r="M21" i="3"/>
  <c r="N21" i="3" s="1"/>
  <c r="M13" i="3"/>
  <c r="N13" i="3" s="1"/>
  <c r="M28" i="3"/>
  <c r="N28" i="3" s="1"/>
  <c r="M20" i="3"/>
  <c r="N20" i="3" s="1"/>
  <c r="M12" i="3"/>
  <c r="N12" i="3" s="1"/>
  <c r="M23" i="3"/>
  <c r="N23" i="3" s="1"/>
  <c r="M27" i="3"/>
  <c r="N27" i="3" s="1"/>
  <c r="M19" i="3"/>
  <c r="N19" i="3" s="1"/>
  <c r="M11" i="3"/>
  <c r="N11" i="3" s="1"/>
  <c r="M15" i="3"/>
  <c r="N15" i="3" s="1"/>
  <c r="M26" i="3"/>
  <c r="N26" i="3" s="1"/>
  <c r="M18" i="3"/>
  <c r="N18" i="3" s="1"/>
  <c r="M10" i="3"/>
  <c r="N10" i="3" s="1"/>
  <c r="M16" i="3"/>
  <c r="N16" i="3" s="1"/>
  <c r="M25" i="3"/>
  <c r="N25" i="3" s="1"/>
  <c r="M17" i="3"/>
  <c r="N17" i="3" s="1"/>
  <c r="M9" i="3"/>
  <c r="N9" i="3" s="1"/>
  <c r="M24" i="3"/>
  <c r="N24" i="3" s="1"/>
  <c r="M31" i="3"/>
  <c r="N31" i="3" s="1"/>
  <c r="A18" i="8"/>
  <c r="C17" i="8"/>
  <c r="B17" i="8"/>
  <c r="B16" i="7"/>
  <c r="C16" i="7"/>
  <c r="A17" i="7"/>
  <c r="I8" i="3"/>
  <c r="J20" i="3"/>
  <c r="J8" i="3"/>
  <c r="U14" i="3" l="1"/>
  <c r="A19" i="8"/>
  <c r="C18" i="8"/>
  <c r="B18" i="8"/>
  <c r="B17" i="7"/>
  <c r="C17" i="7"/>
  <c r="A18" i="7"/>
  <c r="U18" i="3" l="1"/>
  <c r="U19" i="3" s="1"/>
  <c r="U16" i="3"/>
  <c r="U17" i="3" s="1"/>
  <c r="B19" i="8"/>
  <c r="C19" i="8"/>
  <c r="A20" i="8"/>
  <c r="B18" i="7"/>
  <c r="C18" i="7"/>
  <c r="A19" i="7"/>
  <c r="G9" i="3"/>
  <c r="A21" i="8" l="1"/>
  <c r="B20" i="8"/>
  <c r="C20" i="8"/>
  <c r="B19" i="7"/>
  <c r="C19" i="7"/>
  <c r="A20" i="7"/>
  <c r="J9" i="3"/>
  <c r="A22" i="8" l="1"/>
  <c r="B21" i="8"/>
  <c r="C21" i="8"/>
  <c r="B20" i="7"/>
  <c r="C20" i="7"/>
  <c r="A21" i="7"/>
  <c r="B22" i="8" l="1"/>
  <c r="A23" i="8"/>
  <c r="C22" i="8"/>
  <c r="B21" i="7"/>
  <c r="C21" i="7"/>
  <c r="A22" i="7"/>
  <c r="A24" i="8" l="1"/>
  <c r="B23" i="8"/>
  <c r="C23" i="8"/>
  <c r="B22" i="7"/>
  <c r="C22" i="7"/>
  <c r="A23" i="7"/>
  <c r="C24" i="8" l="1"/>
  <c r="B24" i="8"/>
  <c r="A25" i="8"/>
  <c r="B23" i="7"/>
  <c r="C23" i="7"/>
  <c r="A24" i="7"/>
  <c r="A26" i="8" l="1"/>
  <c r="B25" i="8"/>
  <c r="C25" i="8"/>
  <c r="B24" i="7"/>
  <c r="C24" i="7"/>
  <c r="A25" i="7"/>
  <c r="A27" i="8" l="1"/>
  <c r="B26" i="8"/>
  <c r="C26" i="8"/>
  <c r="B25" i="7"/>
  <c r="C25" i="7"/>
  <c r="A26" i="7"/>
  <c r="B27" i="8" l="1"/>
  <c r="C27" i="8"/>
  <c r="A28" i="8"/>
  <c r="B26" i="7"/>
  <c r="C26" i="7"/>
  <c r="A27" i="7"/>
  <c r="A29" i="8" l="1"/>
  <c r="B28" i="8"/>
  <c r="C28" i="8"/>
  <c r="B27" i="7"/>
  <c r="C27" i="7"/>
  <c r="A28" i="7"/>
  <c r="A30" i="8" l="1"/>
  <c r="B29" i="8"/>
  <c r="C29" i="8"/>
  <c r="B28" i="7"/>
  <c r="C28" i="7"/>
  <c r="A29" i="7"/>
  <c r="B30" i="8" l="1"/>
  <c r="A31" i="8"/>
  <c r="C30" i="8"/>
  <c r="B29" i="7"/>
  <c r="C29" i="7"/>
  <c r="A30" i="7"/>
  <c r="A32" i="8" l="1"/>
  <c r="C31" i="8"/>
  <c r="B31" i="8"/>
  <c r="B30" i="7"/>
  <c r="C30" i="7"/>
  <c r="A31" i="7"/>
  <c r="B32" i="8" l="1"/>
  <c r="A33" i="8"/>
  <c r="C32" i="8"/>
  <c r="B31" i="7"/>
  <c r="C31" i="7"/>
  <c r="A32" i="7"/>
  <c r="A34" i="8" l="1"/>
  <c r="B33" i="8"/>
  <c r="C33" i="8"/>
  <c r="B32" i="7"/>
  <c r="C32" i="7"/>
  <c r="A33" i="7"/>
  <c r="A35" i="8" l="1"/>
  <c r="B34" i="8"/>
  <c r="C34" i="8"/>
  <c r="B33" i="7"/>
  <c r="C33" i="7"/>
  <c r="A34" i="7"/>
  <c r="B35" i="8" l="1"/>
  <c r="C35" i="8"/>
  <c r="A36" i="8"/>
  <c r="B34" i="7"/>
  <c r="C34" i="7"/>
  <c r="A35" i="7"/>
  <c r="A37" i="8" l="1"/>
  <c r="C36" i="8"/>
  <c r="B36" i="8"/>
  <c r="B35" i="7"/>
  <c r="C35" i="7"/>
  <c r="A36" i="7"/>
  <c r="A38" i="8" l="1"/>
  <c r="C37" i="8"/>
  <c r="B37" i="8"/>
  <c r="B36" i="7"/>
  <c r="C36" i="7"/>
  <c r="A37" i="7"/>
  <c r="B38" i="8" l="1"/>
  <c r="A39" i="8"/>
  <c r="C38" i="8"/>
  <c r="B37" i="7"/>
  <c r="C37" i="7"/>
  <c r="A38" i="7"/>
  <c r="A40" i="8" l="1"/>
  <c r="C39" i="8"/>
  <c r="B39" i="8"/>
  <c r="B38" i="7"/>
  <c r="C38" i="7"/>
  <c r="A39" i="7"/>
  <c r="B40" i="8" l="1"/>
  <c r="A41" i="8"/>
  <c r="C40" i="8"/>
  <c r="B39" i="7"/>
  <c r="C39" i="7"/>
  <c r="A40" i="7"/>
  <c r="A42" i="8" l="1"/>
  <c r="B41" i="8"/>
  <c r="C41" i="8"/>
  <c r="B40" i="7"/>
  <c r="C40" i="7"/>
  <c r="A41" i="7"/>
  <c r="A43" i="8" l="1"/>
  <c r="B42" i="8"/>
  <c r="C42" i="8"/>
  <c r="B41" i="7"/>
  <c r="C41" i="7"/>
  <c r="A42" i="7"/>
  <c r="B43" i="8" l="1"/>
  <c r="A44" i="8"/>
  <c r="C43" i="8"/>
  <c r="B42" i="7"/>
  <c r="C42" i="7"/>
  <c r="A43" i="7"/>
  <c r="A45" i="8" l="1"/>
  <c r="B44" i="8"/>
  <c r="C44" i="8"/>
  <c r="B43" i="7"/>
  <c r="C43" i="7"/>
  <c r="A44" i="7"/>
  <c r="A46" i="8" l="1"/>
  <c r="C45" i="8"/>
  <c r="B45" i="8"/>
  <c r="B44" i="7"/>
  <c r="C44" i="7"/>
  <c r="A45" i="7"/>
  <c r="B46" i="8" l="1"/>
  <c r="A47" i="8"/>
  <c r="C46" i="8"/>
  <c r="B45" i="7"/>
  <c r="C45" i="7"/>
  <c r="A46" i="7"/>
  <c r="A48" i="8" l="1"/>
  <c r="C47" i="8"/>
  <c r="B47" i="8"/>
  <c r="B46" i="7"/>
  <c r="C46" i="7"/>
  <c r="A47" i="7"/>
  <c r="B48" i="8" l="1"/>
  <c r="A49" i="8"/>
  <c r="C48" i="8"/>
  <c r="B47" i="7"/>
  <c r="C47" i="7"/>
  <c r="A48" i="7"/>
  <c r="A50" i="8" l="1"/>
  <c r="C49" i="8"/>
  <c r="B49" i="8"/>
  <c r="B48" i="7"/>
  <c r="C48" i="7"/>
  <c r="A49" i="7"/>
  <c r="A51" i="8" l="1"/>
  <c r="B50" i="8"/>
  <c r="C50" i="8"/>
  <c r="B49" i="7"/>
  <c r="C49" i="7"/>
  <c r="A50" i="7"/>
  <c r="B51" i="8" l="1"/>
  <c r="A52" i="8"/>
  <c r="C51" i="8"/>
  <c r="B50" i="7"/>
  <c r="C50" i="7"/>
  <c r="A51" i="7"/>
  <c r="A53" i="8" l="1"/>
  <c r="C52" i="8"/>
  <c r="B52" i="8"/>
  <c r="B51" i="7"/>
  <c r="C51" i="7"/>
  <c r="A52" i="7"/>
  <c r="A54" i="8" l="1"/>
  <c r="C53" i="8"/>
  <c r="B53" i="8"/>
  <c r="B52" i="7"/>
  <c r="C52" i="7"/>
  <c r="A53" i="7"/>
  <c r="B54" i="8" l="1"/>
  <c r="A55" i="8"/>
  <c r="C54" i="8"/>
  <c r="B53" i="7"/>
  <c r="C53" i="7"/>
  <c r="A54" i="7"/>
  <c r="A56" i="8" l="1"/>
  <c r="B55" i="8"/>
  <c r="C55" i="8"/>
  <c r="B54" i="7"/>
  <c r="C54" i="7"/>
  <c r="A55" i="7"/>
  <c r="B56" i="8" l="1"/>
  <c r="A57" i="8"/>
  <c r="C56" i="8"/>
  <c r="B55" i="7"/>
  <c r="C55" i="7"/>
  <c r="A56" i="7"/>
  <c r="A58" i="8" l="1"/>
  <c r="B57" i="8"/>
  <c r="C57" i="8"/>
  <c r="B56" i="7"/>
  <c r="C56" i="7"/>
  <c r="A57" i="7"/>
  <c r="A59" i="8" l="1"/>
  <c r="B58" i="8"/>
  <c r="C58" i="8"/>
  <c r="B57" i="7"/>
  <c r="C57" i="7"/>
  <c r="A58" i="7"/>
  <c r="B59" i="8" l="1"/>
  <c r="A60" i="8"/>
  <c r="C59" i="8"/>
  <c r="B58" i="7"/>
  <c r="C58" i="7"/>
  <c r="A59" i="7"/>
  <c r="A61" i="8" l="1"/>
  <c r="C60" i="8"/>
  <c r="B60" i="8"/>
  <c r="B59" i="7"/>
  <c r="C59" i="7"/>
  <c r="A60" i="7"/>
  <c r="A62" i="8" l="1"/>
  <c r="C61" i="8"/>
  <c r="B61" i="8"/>
  <c r="B60" i="7"/>
  <c r="C60" i="7"/>
  <c r="A61" i="7"/>
  <c r="B62" i="8" l="1"/>
  <c r="A63" i="8"/>
  <c r="C62" i="8"/>
  <c r="B61" i="7"/>
  <c r="C61" i="7"/>
  <c r="A62" i="7"/>
  <c r="A64" i="8" l="1"/>
  <c r="C63" i="8"/>
  <c r="B63" i="8"/>
  <c r="B62" i="7"/>
  <c r="C62" i="7"/>
  <c r="A63" i="7"/>
  <c r="C63" i="7" s="1"/>
  <c r="B64" i="8" l="1"/>
  <c r="A65" i="8"/>
  <c r="C64" i="8"/>
  <c r="B63" i="7"/>
  <c r="A64" i="7"/>
  <c r="C64" i="7" s="1"/>
  <c r="A66" i="8" l="1"/>
  <c r="B65" i="8"/>
  <c r="C65" i="8"/>
  <c r="A65" i="7"/>
  <c r="C65" i="7" s="1"/>
  <c r="B64" i="7"/>
  <c r="A67" i="8" l="1"/>
  <c r="B66" i="8"/>
  <c r="C66" i="8"/>
  <c r="A66" i="7"/>
  <c r="C66" i="7" s="1"/>
  <c r="B65" i="7"/>
  <c r="B67" i="8" l="1"/>
  <c r="A68" i="8"/>
  <c r="C67" i="8"/>
  <c r="B66" i="7"/>
  <c r="A67" i="7"/>
  <c r="C67" i="7" s="1"/>
  <c r="A69" i="8" l="1"/>
  <c r="B68" i="8"/>
  <c r="C68" i="8"/>
  <c r="B67" i="7"/>
  <c r="A68" i="7"/>
  <c r="C68" i="7" s="1"/>
  <c r="A70" i="8" l="1"/>
  <c r="C69" i="8"/>
  <c r="B69" i="8"/>
  <c r="A69" i="7"/>
  <c r="C69" i="7" s="1"/>
  <c r="B68" i="7"/>
  <c r="A71" i="8" l="1"/>
  <c r="B70" i="8"/>
  <c r="C70" i="8"/>
  <c r="B69" i="7"/>
  <c r="A70" i="7"/>
  <c r="C70" i="7" s="1"/>
  <c r="A72" i="8" l="1"/>
  <c r="C71" i="8"/>
  <c r="B71" i="8"/>
  <c r="B70" i="7"/>
  <c r="A71" i="7"/>
  <c r="C71" i="7" s="1"/>
  <c r="B72" i="8" l="1"/>
  <c r="A73" i="8"/>
  <c r="C72" i="8"/>
  <c r="A72" i="7"/>
  <c r="C72" i="7" s="1"/>
  <c r="B71" i="7"/>
  <c r="A74" i="8" l="1"/>
  <c r="C73" i="8"/>
  <c r="B73" i="8"/>
  <c r="A73" i="7"/>
  <c r="C73" i="7" s="1"/>
  <c r="B72" i="7"/>
  <c r="A75" i="8" l="1"/>
  <c r="B74" i="8"/>
  <c r="C74" i="8"/>
  <c r="B73" i="7"/>
  <c r="A74" i="7"/>
  <c r="C74" i="7" s="1"/>
  <c r="A76" i="8" l="1"/>
  <c r="B75" i="8"/>
  <c r="C75" i="8"/>
  <c r="A75" i="7"/>
  <c r="C75" i="7" s="1"/>
  <c r="B74" i="7"/>
  <c r="A77" i="8" l="1"/>
  <c r="B76" i="8"/>
  <c r="C76" i="8"/>
  <c r="B75" i="7"/>
  <c r="A76" i="7"/>
  <c r="C76" i="7" s="1"/>
  <c r="A78" i="8" l="1"/>
  <c r="C77" i="8"/>
  <c r="B77" i="8"/>
  <c r="A77" i="7"/>
  <c r="C77" i="7" s="1"/>
  <c r="B76" i="7"/>
  <c r="A79" i="8" l="1"/>
  <c r="B78" i="8"/>
  <c r="C78" i="8"/>
  <c r="A78" i="7"/>
  <c r="C78" i="7" s="1"/>
  <c r="B77" i="7"/>
  <c r="A80" i="8" l="1"/>
  <c r="C79" i="8"/>
  <c r="B79" i="8"/>
  <c r="B78" i="7"/>
  <c r="A79" i="7"/>
  <c r="C79" i="7" s="1"/>
  <c r="B80" i="8" l="1"/>
  <c r="A81" i="8"/>
  <c r="C80" i="8"/>
  <c r="B79" i="7"/>
  <c r="A80" i="7"/>
  <c r="C80" i="7" s="1"/>
  <c r="A82" i="8" l="1"/>
  <c r="C81" i="8"/>
  <c r="B81" i="8"/>
  <c r="B80" i="7"/>
  <c r="A81" i="7"/>
  <c r="C81" i="7" s="1"/>
  <c r="A83" i="8" l="1"/>
  <c r="A84" i="8" s="1"/>
  <c r="B82" i="8"/>
  <c r="C82" i="8"/>
  <c r="A82" i="7"/>
  <c r="C82" i="7" s="1"/>
  <c r="B81" i="7"/>
  <c r="C84" i="8" l="1"/>
  <c r="B84" i="8"/>
  <c r="A85" i="8"/>
  <c r="C83" i="8"/>
  <c r="B83" i="8"/>
  <c r="B82" i="7"/>
  <c r="A83" i="7"/>
  <c r="B85" i="8" l="1"/>
  <c r="A86" i="8"/>
  <c r="C85" i="8"/>
  <c r="B83" i="7"/>
  <c r="C83" i="7"/>
  <c r="B86" i="8" l="1"/>
  <c r="C86" i="8"/>
  <c r="A87" i="8"/>
  <c r="C87" i="8" l="1"/>
  <c r="A88" i="8"/>
  <c r="B87" i="8"/>
  <c r="B88" i="8" l="1"/>
  <c r="C88" i="8"/>
  <c r="A89" i="8"/>
  <c r="B89" i="8" l="1"/>
  <c r="C89" i="8"/>
  <c r="A90" i="8"/>
  <c r="A91" i="8" l="1"/>
  <c r="B90" i="8"/>
  <c r="C90" i="8"/>
  <c r="B91" i="8" l="1"/>
  <c r="C91" i="8"/>
  <c r="A92" i="8"/>
  <c r="C92" i="8" l="1"/>
  <c r="A93" i="8"/>
  <c r="B92" i="8"/>
  <c r="B93" i="8" l="1"/>
  <c r="C93" i="8"/>
  <c r="A94" i="8"/>
  <c r="A95" i="8" l="1"/>
  <c r="C94" i="8"/>
  <c r="B94" i="8"/>
  <c r="B95" i="8" l="1"/>
  <c r="C95" i="8"/>
  <c r="A96" i="8"/>
  <c r="C96" i="8" l="1"/>
  <c r="B96" i="8"/>
  <c r="A97" i="8"/>
  <c r="C97" i="8" l="1"/>
  <c r="B97" i="8"/>
  <c r="A98" i="8"/>
  <c r="C98" i="8" l="1"/>
  <c r="A99" i="8"/>
  <c r="B98" i="8"/>
  <c r="B99" i="8" l="1"/>
  <c r="C99" i="8"/>
  <c r="A100" i="8"/>
  <c r="B100" i="8" l="1"/>
  <c r="C100" i="8"/>
  <c r="A101" i="8"/>
  <c r="C101" i="8" l="1"/>
  <c r="B101" i="8"/>
  <c r="A102" i="8"/>
  <c r="B102" i="8" l="1"/>
  <c r="A103" i="8"/>
  <c r="C102" i="8"/>
  <c r="C103" i="8" l="1"/>
  <c r="A104" i="8"/>
  <c r="B103" i="8"/>
  <c r="C104" i="8" l="1"/>
  <c r="A105" i="8"/>
  <c r="B104" i="8"/>
  <c r="C105" i="8" l="1"/>
  <c r="B105" i="8"/>
  <c r="A106" i="8"/>
  <c r="C106" i="8" l="1"/>
  <c r="A107" i="8"/>
  <c r="B106" i="8"/>
  <c r="C107" i="8" l="1"/>
  <c r="A108" i="8"/>
  <c r="B107" i="8"/>
  <c r="B108" i="8" l="1"/>
  <c r="A109" i="8"/>
  <c r="C108" i="8"/>
  <c r="B109" i="8" l="1"/>
  <c r="C109" i="8"/>
  <c r="A110" i="8"/>
  <c r="B110" i="8" l="1"/>
  <c r="A111" i="8"/>
  <c r="C110" i="8"/>
  <c r="A112" i="8" l="1"/>
  <c r="B111" i="8"/>
  <c r="C111" i="8"/>
  <c r="B112" i="8" l="1"/>
  <c r="A113" i="8"/>
  <c r="C112" i="8"/>
  <c r="C113" i="8" l="1"/>
  <c r="B113" i="8"/>
  <c r="A114" i="8"/>
  <c r="C114" i="8" l="1"/>
  <c r="A115" i="8"/>
  <c r="B114" i="8"/>
  <c r="C115" i="8" l="1"/>
  <c r="A116" i="8"/>
  <c r="B115" i="8"/>
  <c r="C116" i="8" l="1"/>
  <c r="A117" i="8"/>
  <c r="B116" i="8"/>
  <c r="C117" i="8" l="1"/>
  <c r="A118" i="8"/>
  <c r="B117" i="8"/>
  <c r="B118" i="8" l="1"/>
  <c r="C118" i="8"/>
  <c r="A119" i="8"/>
  <c r="A120" i="8" l="1"/>
  <c r="C119" i="8"/>
  <c r="B119" i="8"/>
  <c r="B120" i="8" l="1"/>
  <c r="A121" i="8"/>
  <c r="C120" i="8"/>
  <c r="B121" i="8" l="1"/>
  <c r="A122" i="8"/>
  <c r="C121" i="8"/>
  <c r="A123" i="8" l="1"/>
  <c r="B122" i="8"/>
  <c r="C122" i="8"/>
  <c r="C123" i="8" l="1"/>
  <c r="B123" i="8"/>
  <c r="G21" i="3"/>
  <c r="G10" i="3"/>
  <c r="J10" i="3" s="1"/>
  <c r="G22" i="3"/>
  <c r="G23" i="3" s="1"/>
  <c r="J21" i="3"/>
  <c r="H13" i="3"/>
  <c r="H10" i="3"/>
  <c r="H27" i="3"/>
  <c r="H14" i="3"/>
  <c r="H28" i="3"/>
  <c r="H23" i="3"/>
  <c r="H12" i="3"/>
  <c r="H26" i="3"/>
  <c r="H25" i="3"/>
  <c r="H15" i="3"/>
  <c r="H20" i="3"/>
  <c r="I20" i="3"/>
  <c r="H31" i="3"/>
  <c r="H18" i="3"/>
  <c r="H16" i="3"/>
  <c r="H21" i="3"/>
  <c r="H24" i="3"/>
  <c r="H9" i="3"/>
  <c r="I9" i="3" s="1"/>
  <c r="H22" i="3"/>
  <c r="H30" i="3"/>
  <c r="H19" i="3"/>
  <c r="H29" i="3"/>
  <c r="H17" i="3"/>
  <c r="H11" i="3"/>
  <c r="J22" i="3" l="1"/>
  <c r="I21" i="3"/>
  <c r="I22" i="3"/>
  <c r="I10" i="3"/>
  <c r="J23" i="3"/>
  <c r="I23" i="3"/>
  <c r="G24" i="3"/>
  <c r="G11" i="3"/>
  <c r="I11" i="3" l="1"/>
  <c r="G12" i="3"/>
  <c r="J11" i="3"/>
  <c r="J24" i="3"/>
  <c r="I24" i="3"/>
  <c r="G25" i="3"/>
  <c r="J25" i="3" l="1"/>
  <c r="G26" i="3"/>
  <c r="I25" i="3"/>
  <c r="G13" i="3"/>
  <c r="I12" i="3"/>
  <c r="J12" i="3"/>
  <c r="G27" i="3" l="1"/>
  <c r="J26" i="3"/>
  <c r="I26" i="3"/>
  <c r="J13" i="3"/>
  <c r="G14" i="3"/>
  <c r="I13" i="3"/>
  <c r="J14" i="3" l="1"/>
  <c r="I14" i="3"/>
  <c r="J27" i="3"/>
  <c r="I27" i="3"/>
  <c r="G28" i="3"/>
  <c r="I28" i="3" l="1"/>
  <c r="G29" i="3"/>
  <c r="J28" i="3"/>
  <c r="J29" i="3" l="1"/>
  <c r="G30" i="3"/>
  <c r="I29" i="3"/>
  <c r="I30" i="3" l="1"/>
  <c r="G31" i="3"/>
  <c r="J30" i="3"/>
  <c r="J31" i="3" l="1"/>
  <c r="I31" i="3"/>
  <c r="G15" i="3"/>
  <c r="J15" i="3" s="1"/>
  <c r="I15" i="3"/>
  <c r="G16" i="3" l="1"/>
  <c r="I16" i="3" s="1"/>
  <c r="G17" i="3"/>
  <c r="J16" i="3"/>
  <c r="G18" i="3" l="1"/>
  <c r="J17" i="3"/>
  <c r="I17" i="3"/>
  <c r="J18" i="3" l="1"/>
  <c r="G19" i="3"/>
  <c r="I18" i="3"/>
  <c r="I19" i="3" l="1"/>
  <c r="R8" i="3" s="1"/>
  <c r="J19" i="3"/>
  <c r="R9" i="3" l="1"/>
  <c r="R15" i="3"/>
  <c r="R14" i="3"/>
  <c r="R10" i="3"/>
  <c r="R16" i="3" l="1"/>
  <c r="R17" i="3" s="1"/>
  <c r="R18" i="3"/>
  <c r="R19" i="3" s="1"/>
</calcChain>
</file>

<file path=xl/sharedStrings.xml><?xml version="1.0" encoding="utf-8"?>
<sst xmlns="http://schemas.openxmlformats.org/spreadsheetml/2006/main" count="207" uniqueCount="108">
  <si>
    <t>Y</t>
  </si>
  <si>
    <t>SSb</t>
  </si>
  <si>
    <t>SSw</t>
  </si>
  <si>
    <t>G</t>
  </si>
  <si>
    <t>Wilk's Lamba</t>
  </si>
  <si>
    <t>x</t>
  </si>
  <si>
    <t>f(x)</t>
  </si>
  <si>
    <r>
      <t>b</t>
    </r>
    <r>
      <rPr>
        <b/>
        <vertAlign val="subscript"/>
        <sz val="11"/>
        <color theme="0"/>
        <rFont val="Calibri"/>
        <family val="2"/>
        <scheme val="minor"/>
      </rPr>
      <t>0</t>
    </r>
  </si>
  <si>
    <r>
      <t>b</t>
    </r>
    <r>
      <rPr>
        <b/>
        <vertAlign val="subscript"/>
        <sz val="11"/>
        <color theme="0"/>
        <rFont val="Calibri"/>
        <family val="2"/>
        <scheme val="minor"/>
      </rPr>
      <t>1</t>
    </r>
  </si>
  <si>
    <r>
      <t>b</t>
    </r>
    <r>
      <rPr>
        <b/>
        <vertAlign val="subscript"/>
        <sz val="11"/>
        <color theme="0"/>
        <rFont val="Calibri"/>
        <family val="2"/>
        <scheme val="minor"/>
      </rPr>
      <t>2</t>
    </r>
  </si>
  <si>
    <r>
      <t>Y</t>
    </r>
    <r>
      <rPr>
        <b/>
        <vertAlign val="subscript"/>
        <sz val="11"/>
        <color theme="0"/>
        <rFont val="Calibri"/>
        <family val="2"/>
        <scheme val="minor"/>
      </rPr>
      <t>gi</t>
    </r>
  </si>
  <si>
    <r>
      <t>Y</t>
    </r>
    <r>
      <rPr>
        <b/>
        <vertAlign val="subscript"/>
        <sz val="11"/>
        <color theme="0"/>
        <rFont val="Calibri"/>
        <family val="2"/>
        <scheme val="minor"/>
      </rPr>
      <t>g</t>
    </r>
  </si>
  <si>
    <r>
      <t>(Y</t>
    </r>
    <r>
      <rPr>
        <b/>
        <vertAlign val="subscript"/>
        <sz val="11"/>
        <color theme="0"/>
        <rFont val="Calibri"/>
        <family val="2"/>
        <scheme val="minor"/>
      </rPr>
      <t>g</t>
    </r>
    <r>
      <rPr>
        <b/>
        <sz val="11"/>
        <color theme="0"/>
        <rFont val="Calibri"/>
        <family val="2"/>
        <scheme val="minor"/>
      </rPr>
      <t>-Y)^2</t>
    </r>
  </si>
  <si>
    <r>
      <t>(Y</t>
    </r>
    <r>
      <rPr>
        <b/>
        <vertAlign val="subscript"/>
        <sz val="11"/>
        <color theme="0"/>
        <rFont val="Calibri"/>
        <family val="2"/>
        <scheme val="minor"/>
      </rPr>
      <t>gi</t>
    </r>
    <r>
      <rPr>
        <b/>
        <sz val="11"/>
        <color theme="0"/>
        <rFont val="Calibri"/>
        <family val="2"/>
        <scheme val="minor"/>
      </rPr>
      <t>-Y</t>
    </r>
    <r>
      <rPr>
        <b/>
        <vertAlign val="subscript"/>
        <sz val="11"/>
        <color theme="0"/>
        <rFont val="Calibri"/>
        <family val="2"/>
        <scheme val="minor"/>
      </rPr>
      <t>g</t>
    </r>
    <r>
      <rPr>
        <b/>
        <sz val="11"/>
        <color theme="0"/>
        <rFont val="Calibri"/>
        <family val="2"/>
        <scheme val="minor"/>
      </rPr>
      <t>)^2</t>
    </r>
  </si>
  <si>
    <t>g=1</t>
  </si>
  <si>
    <t>g=2</t>
  </si>
  <si>
    <r>
      <t>Y</t>
    </r>
    <r>
      <rPr>
        <b/>
        <vertAlign val="subscript"/>
        <sz val="11"/>
        <color rgb="FFFFFFFF"/>
        <rFont val="Calibri"/>
        <family val="2"/>
        <scheme val="minor"/>
      </rPr>
      <t>gi</t>
    </r>
  </si>
  <si>
    <t>sum</t>
  </si>
  <si>
    <t>Under the following terms:</t>
  </si>
  <si>
    <t/>
  </si>
  <si>
    <t>1</t>
  </si>
  <si>
    <t>X</t>
  </si>
  <si>
    <r>
      <t>Y</t>
    </r>
    <r>
      <rPr>
        <b/>
        <vertAlign val="subscript"/>
        <sz val="11"/>
        <color theme="0"/>
        <rFont val="Calibri"/>
        <family val="2"/>
        <scheme val="minor"/>
      </rPr>
      <t>g=1</t>
    </r>
  </si>
  <si>
    <r>
      <t>Y</t>
    </r>
    <r>
      <rPr>
        <b/>
        <vertAlign val="subscript"/>
        <sz val="11"/>
        <color theme="0"/>
        <rFont val="Calibri"/>
        <family val="2"/>
        <scheme val="minor"/>
      </rPr>
      <t>g=2</t>
    </r>
  </si>
  <si>
    <r>
      <t>D</t>
    </r>
    <r>
      <rPr>
        <b/>
        <vertAlign val="subscript"/>
        <sz val="11"/>
        <color theme="0"/>
        <rFont val="Calibri"/>
        <family val="2"/>
        <scheme val="minor"/>
      </rPr>
      <t>i1</t>
    </r>
  </si>
  <si>
    <r>
      <t>D</t>
    </r>
    <r>
      <rPr>
        <b/>
        <vertAlign val="subscript"/>
        <sz val="11"/>
        <color theme="0"/>
        <rFont val="Calibri"/>
        <family val="2"/>
        <scheme val="minor"/>
      </rPr>
      <t>i2</t>
    </r>
  </si>
  <si>
    <r>
      <t>D</t>
    </r>
    <r>
      <rPr>
        <b/>
        <vertAlign val="subscript"/>
        <sz val="11"/>
        <color theme="0"/>
        <rFont val="Calibri"/>
        <family val="2"/>
        <scheme val="minor"/>
      </rPr>
      <t>i1</t>
    </r>
    <r>
      <rPr>
        <b/>
        <sz val="11"/>
        <color theme="0"/>
        <rFont val="Calibri"/>
        <family val="2"/>
        <scheme val="minor"/>
      </rPr>
      <t>^2</t>
    </r>
  </si>
  <si>
    <r>
      <t>D</t>
    </r>
    <r>
      <rPr>
        <b/>
        <vertAlign val="subscript"/>
        <sz val="11"/>
        <color theme="0"/>
        <rFont val="Calibri"/>
        <family val="2"/>
        <scheme val="minor"/>
      </rPr>
      <t>i2</t>
    </r>
    <r>
      <rPr>
        <b/>
        <sz val="11"/>
        <color theme="0"/>
        <rFont val="Calibri"/>
        <family val="2"/>
        <scheme val="minor"/>
      </rPr>
      <t>^2</t>
    </r>
  </si>
  <si>
    <t>f(Yi|g=1)</t>
  </si>
  <si>
    <t>f(Yi|g=2)</t>
  </si>
  <si>
    <t>Pi(g=1)</t>
  </si>
  <si>
    <t>Pi(g=2)</t>
  </si>
  <si>
    <t>P(g=1|Yi)</t>
  </si>
  <si>
    <t>P(g=2|Yi)</t>
  </si>
  <si>
    <t>Pi(G=g)</t>
  </si>
  <si>
    <t>Diese Excel-Tabelle ist Zusatzmaterial zum Buch "Multivariate Analysemethoden - Eine anwendungsorientierte Einführung".</t>
  </si>
  <si>
    <t>von Klaus Backhaus, Bernd Erichson, Sonja Gensler, Rolf Weiber, and Thomas Weiber, 2021, Springer.</t>
  </si>
  <si>
    <t>Die Excel-Tabelle ist unter der CC BY-NC-SA-Lizenz veröffentlicht.</t>
  </si>
  <si>
    <t>Es steht Ihnen frei:</t>
  </si>
  <si>
    <t>Teilen</t>
  </si>
  <si>
    <t>Das Material in einem beliebigen Medium oder Format zu kopieren und weiterzuverbreiten</t>
  </si>
  <si>
    <t>Anpassen</t>
  </si>
  <si>
    <t>Das Material darf neu zusammengestellt, umgestaltet und bearbeitet werden.</t>
  </si>
  <si>
    <t>Namensnennung</t>
  </si>
  <si>
    <t>Der Name des ursprünglichen Urhebers muss genannt werden (Backhaus et al. (2021), Multivariate Analysemethoden, Springer)</t>
  </si>
  <si>
    <t>Nicht-kommerziell</t>
  </si>
  <si>
    <t>Die Weiterverwendung darf nur nicht-kommerziellen Zwecken dienen</t>
  </si>
  <si>
    <t>Weitergabe unter gleichen Bedingungen</t>
  </si>
  <si>
    <t>Bei einer Bearbeitung muss das neu entstandene Werk unter denselben Bedingungen veröffentlicht werden wie das ursprüngliche Werk.</t>
  </si>
  <si>
    <t>Abb. 4.5</t>
  </si>
  <si>
    <t>Abb. 4.6</t>
  </si>
  <si>
    <t>Kapitel 4.2.3</t>
  </si>
  <si>
    <t>Kapitel 4.2.5.2_Fisher</t>
  </si>
  <si>
    <t>Tabelle 4.4</t>
  </si>
  <si>
    <t>Tabelle 4.5</t>
  </si>
  <si>
    <t>Kapitel 4.2.5.3_prob_01</t>
  </si>
  <si>
    <t>Kapitel 4.2.5.3_prob_02</t>
  </si>
  <si>
    <t>Excel-Blatt</t>
  </si>
  <si>
    <t>Beschreibung</t>
  </si>
  <si>
    <t>Excel-Blatt illustriert, wie die Abb. 4.5 im Buch hergeleitet wurde</t>
  </si>
  <si>
    <t>Excel-Blatt illustriert, wie die Diskriminanzwerte berechnet werden (vgl. Tabelle 4.4 im Buch)</t>
  </si>
  <si>
    <t>Excel-Blatt illustriert, wie die Abb. 4.6 im Buch hergeleitet wurde</t>
  </si>
  <si>
    <t xml:space="preserve">Excel-Blatt zeigt, wie Trennschärfe einzelner Variablen bewertet werden kann (z.B. 'Preis' und 'köstlich'). </t>
  </si>
  <si>
    <t>Excel-Blatt zeigt, wie die unterschiedlichen Maße zur Beurteilung der Diskriminanzfunktion berechnet werden</t>
  </si>
  <si>
    <t>Excel-Blatt zeigt, wie der Klassifizierungswert basierend auf Fishers linearen Diskriminanzfunktionen berechnet wird</t>
  </si>
  <si>
    <t>Excel-Blatt illustriert die Berechnung der bedingten Wahrscheinlichkeit, wenn gleiche a-priori Wahrscheinlichkeiten angenommen werden</t>
  </si>
  <si>
    <t>Excel-Blatt illustriert die Berechnung der bedingten Wahrscheinlichkeit, wenn ungleiche a-priori Wahrscheinlichkeiten angenommen werden</t>
  </si>
  <si>
    <t>Hauptmarke</t>
  </si>
  <si>
    <t>Konkurrenzmarke</t>
  </si>
  <si>
    <t>Mittelwert</t>
  </si>
  <si>
    <t>Mittelwert g=1</t>
  </si>
  <si>
    <t>Mittelwert g=2</t>
  </si>
  <si>
    <t>Std.abw.</t>
  </si>
  <si>
    <t>Std.abw. g=1</t>
  </si>
  <si>
    <t>Std.abw. g=2</t>
  </si>
  <si>
    <t>Gesamtmittelwert</t>
  </si>
  <si>
    <t>Gruppe</t>
  </si>
  <si>
    <t>Käufer</t>
  </si>
  <si>
    <t>Preis</t>
  </si>
  <si>
    <t>köstlich</t>
  </si>
  <si>
    <t>* Die Werte für die Koeffizienten werden mit Hilfe von SPSS geschätzt. Diese Werte werden durch Maximierung des Diskriminanzkriteriums ermittelt.</t>
  </si>
  <si>
    <t>Koeffizienten*</t>
  </si>
  <si>
    <t>Pi</t>
  </si>
  <si>
    <t>Nenner</t>
  </si>
  <si>
    <t>Koeffizient</t>
  </si>
  <si>
    <t>Kosntante</t>
  </si>
  <si>
    <r>
      <t>Trennschärfe 'Preis' (b</t>
    </r>
    <r>
      <rPr>
        <b/>
        <vertAlign val="subscript"/>
        <sz val="11"/>
        <color theme="0"/>
        <rFont val="Calibri"/>
        <family val="2"/>
        <scheme val="minor"/>
      </rPr>
      <t>1</t>
    </r>
    <r>
      <rPr>
        <b/>
        <sz val="11"/>
        <color theme="0"/>
        <rFont val="Calibri"/>
        <family val="2"/>
        <scheme val="minor"/>
      </rPr>
      <t>=1, b</t>
    </r>
    <r>
      <rPr>
        <b/>
        <vertAlign val="sub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=0, b</t>
    </r>
    <r>
      <rPr>
        <b/>
        <vertAlign val="subscript"/>
        <sz val="11"/>
        <color theme="0"/>
        <rFont val="Calibri"/>
        <family val="2"/>
        <scheme val="minor"/>
      </rPr>
      <t>0</t>
    </r>
    <r>
      <rPr>
        <b/>
        <sz val="11"/>
        <color theme="0"/>
        <rFont val="Calibri"/>
        <family val="2"/>
        <scheme val="minor"/>
      </rPr>
      <t>=0)</t>
    </r>
  </si>
  <si>
    <r>
      <t>Trennschärfe 'köstlich' (b</t>
    </r>
    <r>
      <rPr>
        <b/>
        <vertAlign val="subscript"/>
        <sz val="11"/>
        <color theme="0"/>
        <rFont val="Calibri"/>
        <family val="2"/>
        <scheme val="minor"/>
      </rPr>
      <t>1</t>
    </r>
    <r>
      <rPr>
        <b/>
        <sz val="11"/>
        <color theme="0"/>
        <rFont val="Calibri"/>
        <family val="2"/>
        <scheme val="minor"/>
      </rPr>
      <t>=0, b</t>
    </r>
    <r>
      <rPr>
        <b/>
        <vertAlign val="sub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=1, b</t>
    </r>
    <r>
      <rPr>
        <b/>
        <vertAlign val="subscript"/>
        <sz val="11"/>
        <color theme="0"/>
        <rFont val="Calibri"/>
        <family val="2"/>
        <scheme val="minor"/>
      </rPr>
      <t>0</t>
    </r>
    <r>
      <rPr>
        <b/>
        <sz val="11"/>
        <color theme="0"/>
        <rFont val="Calibri"/>
        <family val="2"/>
        <scheme val="minor"/>
      </rPr>
      <t>=0)</t>
    </r>
  </si>
  <si>
    <t>Anzahl an Gruppen</t>
  </si>
  <si>
    <t>Anzahl der Beobachtungen</t>
  </si>
  <si>
    <t>F-Wert</t>
  </si>
  <si>
    <t>p-Wert</t>
  </si>
  <si>
    <t>geschätzte Gruppenzugehörigkeit</t>
  </si>
  <si>
    <t>Treffer?</t>
  </si>
  <si>
    <t>Prüfung der Diskriminanzfunktion</t>
  </si>
  <si>
    <t>Eigenwert</t>
  </si>
  <si>
    <t>kanonische Korrelation</t>
  </si>
  <si>
    <t>Chi2</t>
  </si>
  <si>
    <t>Trefferquote</t>
  </si>
  <si>
    <t>Klassifikationsmatrix (absolute Häufigkeiten)</t>
  </si>
  <si>
    <t>Klassifikationsmatrix (relative Häufigkeiten; Zeile)</t>
  </si>
  <si>
    <t>tatsächlich/geschätzt</t>
  </si>
  <si>
    <t>Fishers lineare Diskriminanzfunktionen</t>
  </si>
  <si>
    <t>(Konstante)</t>
  </si>
  <si>
    <t>Klassifizierungswert</t>
  </si>
  <si>
    <t>Wir ordnen die Beobachtung der Gruppe g=2 zu, da wir für diese Gruppe den höchsten Klassifizierungswert beobachten.</t>
  </si>
  <si>
    <t>Wahrscheinlichkeitskonzept (Annahme: gleiche a-priori Wahrscheinlichkeiten (0.5))</t>
  </si>
  <si>
    <t>Wahrscheinlichkeitskonzept (Annahme: ungleiche a-priori Wahrscheinlichkeiten (Pi(g=1)=0.6; Pi(g=2)=0.4))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</si>
</sst>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0"/>
    <numFmt numFmtId="166" formatCode="0.0%"/>
    <numFmt numFmtId="167" formatCode="###0.000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1"/>
      <color theme="0"/>
      <name val="Symbol"/>
      <family val="1"/>
      <charset val="2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vertAlign val="subscript"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3235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BA2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2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8" fillId="0" borderId="0"/>
    <xf numFmtId="0" fontId="18" fillId="0" borderId="0"/>
  </cellStyleXfs>
  <cellXfs count="152">
    <xf numFmtId="0" fontId="0" fillId="0" borderId="0" xfId="0"/>
    <xf numFmtId="0" fontId="0" fillId="0" borderId="0" xfId="0" applyFo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3" borderId="0" xfId="0" applyFill="1"/>
    <xf numFmtId="0" fontId="14" fillId="3" borderId="0" xfId="0" applyFont="1" applyFill="1"/>
    <xf numFmtId="0" fontId="2" fillId="4" borderId="0" xfId="0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Fill="1"/>
    <xf numFmtId="0" fontId="2" fillId="4" borderId="0" xfId="0" applyFont="1" applyFill="1"/>
    <xf numFmtId="0" fontId="2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 vertical="center"/>
    </xf>
    <xf numFmtId="0" fontId="4" fillId="0" borderId="0" xfId="0" applyFont="1"/>
    <xf numFmtId="164" fontId="0" fillId="0" borderId="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2" fontId="2" fillId="0" borderId="0" xfId="0" applyNumberFormat="1" applyFont="1" applyFill="1"/>
    <xf numFmtId="0" fontId="6" fillId="0" borderId="0" xfId="0" applyFont="1" applyFill="1"/>
    <xf numFmtId="164" fontId="2" fillId="0" borderId="0" xfId="0" applyNumberFormat="1" applyFont="1" applyFill="1"/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0" fontId="1" fillId="0" borderId="0" xfId="2" applyFont="1" applyFill="1"/>
    <xf numFmtId="0" fontId="1" fillId="0" borderId="1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7" fontId="1" fillId="0" borderId="9" xfId="2" applyNumberFormat="1" applyFont="1" applyFill="1" applyBorder="1" applyAlignment="1">
      <alignment horizontal="right" vertical="top"/>
    </xf>
    <xf numFmtId="167" fontId="1" fillId="0" borderId="10" xfId="2" applyNumberFormat="1" applyFont="1" applyFill="1" applyBorder="1" applyAlignment="1">
      <alignment horizontal="right" vertical="top"/>
    </xf>
    <xf numFmtId="0" fontId="1" fillId="0" borderId="0" xfId="2" applyFont="1" applyFill="1" applyAlignment="1">
      <alignment horizontal="center"/>
    </xf>
    <xf numFmtId="167" fontId="1" fillId="0" borderId="12" xfId="2" applyNumberFormat="1" applyFont="1" applyFill="1" applyBorder="1" applyAlignment="1">
      <alignment horizontal="right" vertical="top"/>
    </xf>
    <xf numFmtId="167" fontId="1" fillId="0" borderId="13" xfId="2" applyNumberFormat="1" applyFont="1" applyFill="1" applyBorder="1" applyAlignment="1">
      <alignment horizontal="right" vertical="top"/>
    </xf>
    <xf numFmtId="0" fontId="1" fillId="0" borderId="0" xfId="2" applyFont="1" applyFill="1" applyBorder="1" applyAlignment="1">
      <alignment horizontal="center"/>
    </xf>
    <xf numFmtId="167" fontId="1" fillId="0" borderId="6" xfId="2" applyNumberFormat="1" applyFont="1" applyFill="1" applyBorder="1" applyAlignment="1">
      <alignment horizontal="right" vertical="top"/>
    </xf>
    <xf numFmtId="167" fontId="1" fillId="0" borderId="7" xfId="2" applyNumberFormat="1" applyFont="1" applyFill="1" applyBorder="1" applyAlignment="1">
      <alignment horizontal="right" vertical="top"/>
    </xf>
    <xf numFmtId="0" fontId="3" fillId="0" borderId="0" xfId="0" applyFont="1"/>
    <xf numFmtId="2" fontId="0" fillId="0" borderId="0" xfId="0" applyNumberFormat="1"/>
    <xf numFmtId="0" fontId="10" fillId="0" borderId="0" xfId="3" applyFont="1" applyBorder="1" applyAlignment="1">
      <alignment horizontal="center" wrapText="1"/>
    </xf>
    <xf numFmtId="0" fontId="0" fillId="0" borderId="0" xfId="3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4" borderId="6" xfId="2" applyFont="1" applyFill="1" applyBorder="1" applyAlignment="1">
      <alignment horizontal="center"/>
    </xf>
    <xf numFmtId="0" fontId="2" fillId="4" borderId="0" xfId="2" applyFont="1" applyFill="1" applyBorder="1" applyAlignment="1">
      <alignment horizontal="left" wrapText="1"/>
    </xf>
    <xf numFmtId="0" fontId="2" fillId="4" borderId="1" xfId="2" applyFont="1" applyFill="1" applyBorder="1" applyAlignment="1">
      <alignment horizontal="left" wrapText="1"/>
    </xf>
    <xf numFmtId="0" fontId="2" fillId="4" borderId="8" xfId="2" applyFont="1" applyFill="1" applyBorder="1" applyAlignment="1">
      <alignment horizontal="left" vertical="top" wrapText="1"/>
    </xf>
    <xf numFmtId="0" fontId="2" fillId="4" borderId="11" xfId="2" applyFont="1" applyFill="1" applyBorder="1" applyAlignment="1">
      <alignment horizontal="left" vertical="top" wrapText="1"/>
    </xf>
    <xf numFmtId="0" fontId="2" fillId="4" borderId="1" xfId="2" applyFont="1" applyFill="1" applyBorder="1" applyAlignment="1">
      <alignment horizontal="left" vertical="top" wrapText="1"/>
    </xf>
    <xf numFmtId="0" fontId="2" fillId="0" borderId="0" xfId="2" applyFont="1" applyFill="1"/>
    <xf numFmtId="0" fontId="2" fillId="0" borderId="0" xfId="2" applyFont="1" applyFill="1" applyBorder="1" applyAlignment="1">
      <alignment horizontal="center" vertical="center" wrapText="1"/>
    </xf>
    <xf numFmtId="0" fontId="17" fillId="0" borderId="0" xfId="2" applyFont="1" applyFill="1"/>
    <xf numFmtId="0" fontId="17" fillId="0" borderId="0" xfId="0" applyFont="1" applyFill="1"/>
    <xf numFmtId="0" fontId="1" fillId="0" borderId="0" xfId="0" applyFont="1" applyFill="1"/>
    <xf numFmtId="0" fontId="17" fillId="0" borderId="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left" vertical="top"/>
    </xf>
    <xf numFmtId="0" fontId="1" fillId="0" borderId="0" xfId="0" applyFont="1" applyFill="1" applyAlignment="1"/>
    <xf numFmtId="164" fontId="0" fillId="0" borderId="3" xfId="0" applyNumberFormat="1" applyBorder="1"/>
    <xf numFmtId="164" fontId="0" fillId="0" borderId="2" xfId="0" applyNumberFormat="1" applyBorder="1"/>
    <xf numFmtId="164" fontId="0" fillId="5" borderId="3" xfId="0" applyNumberFormat="1" applyFill="1" applyBorder="1"/>
    <xf numFmtId="164" fontId="0" fillId="5" borderId="2" xfId="0" applyNumberFormat="1" applyFill="1" applyBorder="1"/>
    <xf numFmtId="164" fontId="0" fillId="6" borderId="3" xfId="0" applyNumberFormat="1" applyFill="1" applyBorder="1"/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/>
    <xf numFmtId="164" fontId="0" fillId="6" borderId="15" xfId="0" applyNumberFormat="1" applyFill="1" applyBorder="1"/>
    <xf numFmtId="164" fontId="0" fillId="0" borderId="14" xfId="0" applyNumberFormat="1" applyBorder="1"/>
    <xf numFmtId="164" fontId="0" fillId="5" borderId="15" xfId="0" applyNumberFormat="1" applyFill="1" applyBorder="1"/>
    <xf numFmtId="164" fontId="0" fillId="5" borderId="14" xfId="0" applyNumberFormat="1" applyFill="1" applyBorder="1"/>
    <xf numFmtId="0" fontId="2" fillId="0" borderId="0" xfId="0" applyFont="1"/>
    <xf numFmtId="0" fontId="0" fillId="7" borderId="0" xfId="0" applyFill="1"/>
    <xf numFmtId="0" fontId="13" fillId="7" borderId="0" xfId="0" applyFont="1" applyFill="1"/>
    <xf numFmtId="0" fontId="12" fillId="7" borderId="0" xfId="0" applyFont="1" applyFill="1"/>
    <xf numFmtId="0" fontId="4" fillId="7" borderId="0" xfId="0" applyFont="1" applyFill="1"/>
    <xf numFmtId="0" fontId="16" fillId="7" borderId="0" xfId="0" applyFont="1" applyFill="1"/>
    <xf numFmtId="0" fontId="15" fillId="7" borderId="0" xfId="0" applyFont="1" applyFill="1"/>
    <xf numFmtId="0" fontId="14" fillId="7" borderId="0" xfId="0" applyFont="1" applyFill="1"/>
    <xf numFmtId="0" fontId="2" fillId="4" borderId="4" xfId="2" applyFont="1" applyFill="1" applyBorder="1" applyAlignment="1">
      <alignment horizontal="center" wrapText="1"/>
    </xf>
    <xf numFmtId="0" fontId="2" fillId="4" borderId="5" xfId="2" applyFont="1" applyFill="1" applyBorder="1" applyAlignment="1">
      <alignment horizontal="center" wrapText="1"/>
    </xf>
    <xf numFmtId="2" fontId="2" fillId="7" borderId="0" xfId="0" applyNumberFormat="1" applyFont="1" applyFill="1" applyAlignment="1">
      <alignment horizontal="center"/>
    </xf>
    <xf numFmtId="164" fontId="2" fillId="7" borderId="0" xfId="0" applyNumberFormat="1" applyFont="1" applyFill="1" applyAlignment="1">
      <alignment horizontal="center"/>
    </xf>
    <xf numFmtId="164" fontId="2" fillId="7" borderId="0" xfId="0" applyNumberFormat="1" applyFont="1" applyFill="1" applyAlignment="1">
      <alignment horizontal="left"/>
    </xf>
    <xf numFmtId="0" fontId="2" fillId="7" borderId="0" xfId="0" applyFont="1" applyFill="1"/>
    <xf numFmtId="0" fontId="8" fillId="7" borderId="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right"/>
    </xf>
    <xf numFmtId="2" fontId="2" fillId="7" borderId="0" xfId="0" applyNumberFormat="1" applyFont="1" applyFill="1"/>
    <xf numFmtId="164" fontId="2" fillId="7" borderId="0" xfId="0" applyNumberFormat="1" applyFont="1" applyFill="1"/>
    <xf numFmtId="0" fontId="2" fillId="7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2" fontId="2" fillId="7" borderId="0" xfId="0" applyNumberFormat="1" applyFont="1" applyFill="1" applyAlignment="1">
      <alignment horizontal="right"/>
    </xf>
    <xf numFmtId="164" fontId="2" fillId="7" borderId="0" xfId="0" applyNumberFormat="1" applyFont="1" applyFill="1" applyAlignment="1">
      <alignment horizontal="right"/>
    </xf>
    <xf numFmtId="164" fontId="2" fillId="7" borderId="0" xfId="0" applyNumberFormat="1" applyFont="1" applyFill="1" applyBorder="1" applyAlignment="1">
      <alignment horizontal="center" vertical="center"/>
    </xf>
    <xf numFmtId="0" fontId="1" fillId="7" borderId="0" xfId="0" applyFont="1" applyFill="1"/>
    <xf numFmtId="0" fontId="2" fillId="7" borderId="3" xfId="0" applyFont="1" applyFill="1" applyBorder="1" applyAlignment="1">
      <alignment horizontal="center"/>
    </xf>
    <xf numFmtId="0" fontId="2" fillId="4" borderId="0" xfId="0" applyFont="1" applyFill="1" applyAlignment="1"/>
    <xf numFmtId="0" fontId="3" fillId="4" borderId="0" xfId="0" applyFont="1" applyFill="1" applyAlignment="1"/>
    <xf numFmtId="0" fontId="0" fillId="4" borderId="0" xfId="0" applyFill="1" applyAlignment="1"/>
    <xf numFmtId="0" fontId="2" fillId="4" borderId="3" xfId="0" applyFont="1" applyFill="1" applyBorder="1" applyAlignment="1"/>
    <xf numFmtId="0" fontId="0" fillId="4" borderId="0" xfId="0" applyFill="1" applyBorder="1" applyAlignment="1"/>
    <xf numFmtId="0" fontId="6" fillId="7" borderId="0" xfId="0" applyFont="1" applyFill="1"/>
    <xf numFmtId="0" fontId="2" fillId="7" borderId="0" xfId="0" applyFont="1" applyFill="1" applyAlignment="1"/>
    <xf numFmtId="0" fontId="3" fillId="7" borderId="0" xfId="0" applyFont="1" applyFill="1" applyAlignment="1"/>
    <xf numFmtId="0" fontId="2" fillId="7" borderId="0" xfId="0" applyFont="1" applyFill="1" applyAlignment="1">
      <alignment horizontal="left" indent="15"/>
    </xf>
    <xf numFmtId="0" fontId="6" fillId="7" borderId="0" xfId="0" applyFont="1" applyFill="1" applyAlignment="1">
      <alignment horizontal="left" indent="15"/>
    </xf>
    <xf numFmtId="0" fontId="0" fillId="7" borderId="0" xfId="0" applyFill="1" applyAlignment="1"/>
    <xf numFmtId="166" fontId="2" fillId="7" borderId="0" xfId="1" applyNumberFormat="1" applyFont="1" applyFill="1"/>
    <xf numFmtId="0" fontId="2" fillId="4" borderId="0" xfId="2" applyFont="1" applyFill="1" applyBorder="1" applyAlignment="1">
      <alignment horizontal="left" vertical="center" wrapText="1"/>
    </xf>
    <xf numFmtId="0" fontId="2" fillId="4" borderId="0" xfId="2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7" xfId="2" applyNumberFormat="1" applyFont="1" applyFill="1" applyBorder="1" applyAlignment="1">
      <alignment horizontal="center"/>
    </xf>
    <xf numFmtId="0" fontId="2" fillId="7" borderId="0" xfId="0" applyFont="1" applyFill="1" applyAlignment="1">
      <alignment horizontal="left"/>
    </xf>
    <xf numFmtId="0" fontId="2" fillId="7" borderId="1" xfId="0" applyFont="1" applyFill="1" applyBorder="1" applyAlignment="1">
      <alignment horizontal="center"/>
    </xf>
    <xf numFmtId="164" fontId="4" fillId="7" borderId="0" xfId="0" applyNumberFormat="1" applyFont="1" applyFill="1" applyAlignment="1">
      <alignment horizontal="right"/>
    </xf>
    <xf numFmtId="164" fontId="4" fillId="7" borderId="0" xfId="0" applyNumberFormat="1" applyFont="1" applyFill="1" applyBorder="1" applyAlignment="1">
      <alignment horizontal="right"/>
    </xf>
    <xf numFmtId="164" fontId="4" fillId="7" borderId="1" xfId="0" applyNumberFormat="1" applyFont="1" applyFill="1" applyBorder="1" applyAlignment="1">
      <alignment horizontal="right"/>
    </xf>
    <xf numFmtId="0" fontId="2" fillId="7" borderId="15" xfId="0" applyFont="1" applyFill="1" applyBorder="1" applyAlignment="1">
      <alignment horizontal="center"/>
    </xf>
  </cellXfs>
  <cellStyles count="4">
    <cellStyle name="Prozent" xfId="1" builtinId="5"/>
    <cellStyle name="Standard" xfId="0" builtinId="0"/>
    <cellStyle name="Standard_Tabelle1" xfId="2"/>
    <cellStyle name="Standard_Tabelle3" xf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BA226"/>
      <color rgb="FF132354"/>
      <color rgb="FFFF9F33"/>
      <color rgb="FFFF8800"/>
      <color rgb="FF0033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075841795636005E-2"/>
          <c:y val="4.9155145929339478E-2"/>
          <c:w val="0.92078100719798972"/>
          <c:h val="0.89493619749144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'Abb. 4.5'!$B$1</c:f>
              <c:strCache>
                <c:ptCount val="1"/>
                <c:pt idx="0">
                  <c:v>Hauptmarke</c:v>
                </c:pt>
              </c:strCache>
            </c:strRef>
          </c:tx>
          <c:spPr>
            <a:ln w="19050" cap="rnd">
              <a:solidFill>
                <a:srgbClr val="6BA226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6BA226"/>
                </a:solidFill>
              </a:ln>
              <a:effectLst/>
            </c:spPr>
          </c:marker>
          <c:xVal>
            <c:numRef>
              <c:f>'Abb. 4.5'!$A$3:$A$123</c:f>
              <c:numCache>
                <c:formatCode>0.00</c:formatCode>
                <c:ptCount val="12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  <c:pt idx="80">
                  <c:v>4.0000000000000044</c:v>
                </c:pt>
                <c:pt idx="81">
                  <c:v>4.1000000000000041</c:v>
                </c:pt>
                <c:pt idx="82">
                  <c:v>4.2000000000000037</c:v>
                </c:pt>
                <c:pt idx="83">
                  <c:v>4.3000000000000034</c:v>
                </c:pt>
                <c:pt idx="84">
                  <c:v>4.400000000000003</c:v>
                </c:pt>
                <c:pt idx="85">
                  <c:v>4.5000000000000027</c:v>
                </c:pt>
                <c:pt idx="86">
                  <c:v>4.6000000000000023</c:v>
                </c:pt>
                <c:pt idx="87">
                  <c:v>4.700000000000002</c:v>
                </c:pt>
                <c:pt idx="88">
                  <c:v>4.8000000000000016</c:v>
                </c:pt>
                <c:pt idx="89">
                  <c:v>4.9000000000000012</c:v>
                </c:pt>
                <c:pt idx="90">
                  <c:v>5.0000000000000009</c:v>
                </c:pt>
                <c:pt idx="91">
                  <c:v>5.1000000000000005</c:v>
                </c:pt>
                <c:pt idx="92">
                  <c:v>5.2</c:v>
                </c:pt>
                <c:pt idx="93">
                  <c:v>5.3</c:v>
                </c:pt>
                <c:pt idx="94">
                  <c:v>5.3999999999999995</c:v>
                </c:pt>
                <c:pt idx="95">
                  <c:v>5.4999999999999991</c:v>
                </c:pt>
                <c:pt idx="96">
                  <c:v>5.5999999999999988</c:v>
                </c:pt>
                <c:pt idx="97">
                  <c:v>5.6999999999999984</c:v>
                </c:pt>
                <c:pt idx="98">
                  <c:v>5.799999999999998</c:v>
                </c:pt>
                <c:pt idx="99">
                  <c:v>5.8999999999999977</c:v>
                </c:pt>
                <c:pt idx="100">
                  <c:v>5.9999999999999973</c:v>
                </c:pt>
                <c:pt idx="101">
                  <c:v>6.099999999999997</c:v>
                </c:pt>
                <c:pt idx="102">
                  <c:v>6.1999999999999966</c:v>
                </c:pt>
                <c:pt idx="103">
                  <c:v>6.2999999999999963</c:v>
                </c:pt>
                <c:pt idx="104">
                  <c:v>6.3999999999999959</c:v>
                </c:pt>
                <c:pt idx="105">
                  <c:v>6.4999999999999956</c:v>
                </c:pt>
                <c:pt idx="106">
                  <c:v>6.5999999999999952</c:v>
                </c:pt>
                <c:pt idx="107">
                  <c:v>6.6999999999999948</c:v>
                </c:pt>
                <c:pt idx="108">
                  <c:v>6.7999999999999945</c:v>
                </c:pt>
                <c:pt idx="109">
                  <c:v>6.8999999999999941</c:v>
                </c:pt>
                <c:pt idx="110">
                  <c:v>6.9999999999999938</c:v>
                </c:pt>
                <c:pt idx="111">
                  <c:v>7.0999999999999934</c:v>
                </c:pt>
                <c:pt idx="112">
                  <c:v>7.1999999999999931</c:v>
                </c:pt>
                <c:pt idx="113">
                  <c:v>7.2999999999999927</c:v>
                </c:pt>
                <c:pt idx="114">
                  <c:v>7.3999999999999924</c:v>
                </c:pt>
                <c:pt idx="115">
                  <c:v>7.499999999999992</c:v>
                </c:pt>
                <c:pt idx="116">
                  <c:v>7.5999999999999917</c:v>
                </c:pt>
                <c:pt idx="117">
                  <c:v>7.6999999999999913</c:v>
                </c:pt>
                <c:pt idx="118">
                  <c:v>7.7999999999999909</c:v>
                </c:pt>
                <c:pt idx="119">
                  <c:v>7.8999999999999906</c:v>
                </c:pt>
                <c:pt idx="120">
                  <c:v>7.9999999999999902</c:v>
                </c:pt>
              </c:numCache>
            </c:numRef>
          </c:xVal>
          <c:yVal>
            <c:numRef>
              <c:f>'Abb. 4.5'!$B$3:$B$123</c:f>
              <c:numCache>
                <c:formatCode>0.000</c:formatCode>
                <c:ptCount val="121"/>
                <c:pt idx="0">
                  <c:v>8.3177037093596834E-7</c:v>
                </c:pt>
                <c:pt idx="1">
                  <c:v>1.7767771392621678E-6</c:v>
                </c:pt>
                <c:pt idx="2">
                  <c:v>3.7128550178996052E-6</c:v>
                </c:pt>
                <c:pt idx="3">
                  <c:v>7.5897687807472546E-6</c:v>
                </c:pt>
                <c:pt idx="4">
                  <c:v>1.5177303593058886E-5</c:v>
                </c:pt>
                <c:pt idx="5">
                  <c:v>2.9689727996256956E-5</c:v>
                </c:pt>
                <c:pt idx="6">
                  <c:v>5.6815042719434751E-5</c:v>
                </c:pt>
                <c:pt idx="7">
                  <c:v>1.0635697526023162E-4</c:v>
                </c:pt>
                <c:pt idx="8">
                  <c:v>1.9476644587570842E-4</c:v>
                </c:pt>
                <c:pt idx="9">
                  <c:v>3.4890550536483808E-4</c:v>
                </c:pt>
                <c:pt idx="10">
                  <c:v>6.1143039822904581E-4</c:v>
                </c:pt>
                <c:pt idx="11">
                  <c:v>1.048170064784907E-3</c:v>
                </c:pt>
                <c:pt idx="12">
                  <c:v>1.7577698032650785E-3</c:v>
                </c:pt>
                <c:pt idx="13">
                  <c:v>2.8836182669240082E-3</c:v>
                </c:pt>
                <c:pt idx="14">
                  <c:v>4.6276345827352509E-3</c:v>
                </c:pt>
                <c:pt idx="15">
                  <c:v>7.2648369118032607E-3</c:v>
                </c:pt>
                <c:pt idx="16">
                  <c:v>1.1156762856922553E-2</c:v>
                </c:pt>
                <c:pt idx="17">
                  <c:v>1.6760850645851505E-2</c:v>
                </c:pt>
                <c:pt idx="18">
                  <c:v>2.4631986148679428E-2</c:v>
                </c:pt>
                <c:pt idx="19">
                  <c:v>3.5411826571674319E-2</c:v>
                </c:pt>
                <c:pt idx="20">
                  <c:v>4.9801537063923269E-2</c:v>
                </c:pt>
                <c:pt idx="21">
                  <c:v>6.8514530598049656E-2</c:v>
                </c:pt>
                <c:pt idx="22">
                  <c:v>9.2207903513360015E-2</c:v>
                </c:pt>
                <c:pt idx="23">
                  <c:v>0.12139453344057238</c:v>
                </c:pt>
                <c:pt idx="24">
                  <c:v>0.15634198951725548</c:v>
                </c:pt>
                <c:pt idx="25">
                  <c:v>0.19696890000718914</c:v>
                </c:pt>
                <c:pt idx="26">
                  <c:v>0.24275333567986607</c:v>
                </c:pt>
                <c:pt idx="27">
                  <c:v>0.2926700450325298</c:v>
                </c:pt>
                <c:pt idx="28">
                  <c:v>0.34517303716431835</c:v>
                </c:pt>
                <c:pt idx="29">
                  <c:v>0.3982364197080433</c:v>
                </c:pt>
                <c:pt idx="30">
                  <c:v>0.44945954429447488</c:v>
                </c:pt>
                <c:pt idx="31">
                  <c:v>0.49623313587062196</c:v>
                </c:pt>
                <c:pt idx="32">
                  <c:v>0.53595266644051764</c:v>
                </c:pt>
                <c:pt idx="33">
                  <c:v>0.56625575963803432</c:v>
                </c:pt>
                <c:pt idx="34">
                  <c:v>0.58525394572238509</c:v>
                </c:pt>
                <c:pt idx="35">
                  <c:v>0.59172727717569706</c:v>
                </c:pt>
                <c:pt idx="36">
                  <c:v>0.58525394572238454</c:v>
                </c:pt>
                <c:pt idx="37">
                  <c:v>0.5662557596380331</c:v>
                </c:pt>
                <c:pt idx="38">
                  <c:v>0.53595266644051587</c:v>
                </c:pt>
                <c:pt idx="39">
                  <c:v>0.49623313587061979</c:v>
                </c:pt>
                <c:pt idx="40">
                  <c:v>0.44945954429447238</c:v>
                </c:pt>
                <c:pt idx="41">
                  <c:v>0.39823641970804063</c:v>
                </c:pt>
                <c:pt idx="42">
                  <c:v>0.34517303716431574</c:v>
                </c:pt>
                <c:pt idx="43">
                  <c:v>0.2926700450325273</c:v>
                </c:pt>
                <c:pt idx="44">
                  <c:v>0.24275333567986376</c:v>
                </c:pt>
                <c:pt idx="45">
                  <c:v>0.19696890000718706</c:v>
                </c:pt>
                <c:pt idx="46">
                  <c:v>0.15634198951725375</c:v>
                </c:pt>
                <c:pt idx="47">
                  <c:v>0.12139453344057095</c:v>
                </c:pt>
                <c:pt idx="48">
                  <c:v>9.2207903513358835E-2</c:v>
                </c:pt>
                <c:pt idx="49">
                  <c:v>6.8514530598048781E-2</c:v>
                </c:pt>
                <c:pt idx="50">
                  <c:v>4.9801537063922562E-2</c:v>
                </c:pt>
                <c:pt idx="51">
                  <c:v>3.5411826571673799E-2</c:v>
                </c:pt>
                <c:pt idx="52">
                  <c:v>2.4631986148679046E-2</c:v>
                </c:pt>
                <c:pt idx="53">
                  <c:v>1.6760850645851227E-2</c:v>
                </c:pt>
                <c:pt idx="54">
                  <c:v>1.1156762856922355E-2</c:v>
                </c:pt>
                <c:pt idx="55">
                  <c:v>7.2648369118031393E-3</c:v>
                </c:pt>
                <c:pt idx="56">
                  <c:v>4.6276345827351564E-3</c:v>
                </c:pt>
                <c:pt idx="57">
                  <c:v>2.8836182669239548E-3</c:v>
                </c:pt>
                <c:pt idx="58">
                  <c:v>1.757769803265041E-3</c:v>
                </c:pt>
                <c:pt idx="59">
                  <c:v>1.0481700647848855E-3</c:v>
                </c:pt>
                <c:pt idx="60">
                  <c:v>6.114303982290327E-4</c:v>
                </c:pt>
                <c:pt idx="61">
                  <c:v>3.4890550536483027E-4</c:v>
                </c:pt>
                <c:pt idx="62">
                  <c:v>1.9476644587570428E-4</c:v>
                </c:pt>
                <c:pt idx="63">
                  <c:v>1.0635697526022898E-4</c:v>
                </c:pt>
                <c:pt idx="64">
                  <c:v>5.6815042719433436E-5</c:v>
                </c:pt>
                <c:pt idx="65">
                  <c:v>2.9689727996256166E-5</c:v>
                </c:pt>
                <c:pt idx="66">
                  <c:v>1.5177303593058508E-5</c:v>
                </c:pt>
                <c:pt idx="67">
                  <c:v>7.5897687807470386E-6</c:v>
                </c:pt>
                <c:pt idx="68">
                  <c:v>3.7128550178995124E-6</c:v>
                </c:pt>
                <c:pt idx="69">
                  <c:v>1.776777139262114E-6</c:v>
                </c:pt>
                <c:pt idx="70">
                  <c:v>8.3177037093594473E-7</c:v>
                </c:pt>
                <c:pt idx="71">
                  <c:v>3.8090744010528531E-7</c:v>
                </c:pt>
                <c:pt idx="72">
                  <c:v>1.7064005666833408E-7</c:v>
                </c:pt>
                <c:pt idx="73">
                  <c:v>7.4780443948265565E-8</c:v>
                </c:pt>
                <c:pt idx="74">
                  <c:v>3.2058309170518113E-8</c:v>
                </c:pt>
                <c:pt idx="75">
                  <c:v>1.3444315889219697E-8</c:v>
                </c:pt>
                <c:pt idx="76">
                  <c:v>5.5154674356389727E-9</c:v>
                </c:pt>
                <c:pt idx="77">
                  <c:v>2.2134589024728535E-9</c:v>
                </c:pt>
                <c:pt idx="78">
                  <c:v>8.689726790457541E-10</c:v>
                </c:pt>
                <c:pt idx="79">
                  <c:v>3.3372312603802505E-10</c:v>
                </c:pt>
                <c:pt idx="80">
                  <c:v>1.2537530578447853E-10</c:v>
                </c:pt>
                <c:pt idx="81">
                  <c:v>4.6076897485077384E-11</c:v>
                </c:pt>
                <c:pt idx="82">
                  <c:v>1.6565325496937151E-11</c:v>
                </c:pt>
                <c:pt idx="83">
                  <c:v>5.8258894626076967E-12</c:v>
                </c:pt>
                <c:pt idx="84">
                  <c:v>2.0043336978189104E-12</c:v>
                </c:pt>
                <c:pt idx="85">
                  <c:v>6.7456427520439212E-13</c:v>
                </c:pt>
                <c:pt idx="86">
                  <c:v>2.2208650413039115E-13</c:v>
                </c:pt>
                <c:pt idx="87">
                  <c:v>7.1526425170140806E-14</c:v>
                </c:pt>
                <c:pt idx="88">
                  <c:v>2.2534939337610922E-14</c:v>
                </c:pt>
                <c:pt idx="89">
                  <c:v>6.945312448784914E-15</c:v>
                </c:pt>
                <c:pt idx="90">
                  <c:v>2.0939808436979681E-15</c:v>
                </c:pt>
                <c:pt idx="91">
                  <c:v>6.1758841670676923E-16</c:v>
                </c:pt>
                <c:pt idx="92">
                  <c:v>1.7818498339187077E-16</c:v>
                </c:pt>
                <c:pt idx="93">
                  <c:v>5.0290804295333131E-17</c:v>
                </c:pt>
                <c:pt idx="94">
                  <c:v>1.3885182206325377E-17</c:v>
                </c:pt>
                <c:pt idx="95">
                  <c:v>3.7502490203430913E-18</c:v>
                </c:pt>
                <c:pt idx="96">
                  <c:v>9.9086423026512719E-19</c:v>
                </c:pt>
                <c:pt idx="97">
                  <c:v>2.5610244038316657E-19</c:v>
                </c:pt>
                <c:pt idx="98">
                  <c:v>6.4752837511089012E-20</c:v>
                </c:pt>
                <c:pt idx="99">
                  <c:v>1.6015828623497757E-20</c:v>
                </c:pt>
                <c:pt idx="100">
                  <c:v>3.8751234570612133E-21</c:v>
                </c:pt>
                <c:pt idx="101">
                  <c:v>9.1720664989192294E-22</c:v>
                </c:pt>
                <c:pt idx="102">
                  <c:v>2.1237058714280678E-22</c:v>
                </c:pt>
                <c:pt idx="103">
                  <c:v>4.8102435078682083E-23</c:v>
                </c:pt>
                <c:pt idx="104">
                  <c:v>1.0658234662882873E-23</c:v>
                </c:pt>
                <c:pt idx="105">
                  <c:v>2.3101969974218087E-24</c:v>
                </c:pt>
                <c:pt idx="106">
                  <c:v>4.898445422971774E-25</c:v>
                </c:pt>
                <c:pt idx="107">
                  <c:v>1.0160452587325778E-25</c:v>
                </c:pt>
                <c:pt idx="108">
                  <c:v>2.0616424834142015E-26</c:v>
                </c:pt>
                <c:pt idx="109">
                  <c:v>4.0922219236051965E-27</c:v>
                </c:pt>
                <c:pt idx="110">
                  <c:v>7.9460358822348457E-28</c:v>
                </c:pt>
                <c:pt idx="111">
                  <c:v>1.5093410625135637E-28</c:v>
                </c:pt>
                <c:pt idx="112">
                  <c:v>2.804592539287578E-29</c:v>
                </c:pt>
                <c:pt idx="113">
                  <c:v>5.097974781159371E-30</c:v>
                </c:pt>
                <c:pt idx="114">
                  <c:v>9.0650689660416648E-31</c:v>
                </c:pt>
                <c:pt idx="115">
                  <c:v>1.5768488425601984E-31</c:v>
                </c:pt>
                <c:pt idx="116">
                  <c:v>2.6832092115282878E-32</c:v>
                </c:pt>
                <c:pt idx="117">
                  <c:v>4.4664711194964708E-33</c:v>
                </c:pt>
                <c:pt idx="118">
                  <c:v>7.2731081498405943E-34</c:v>
                </c:pt>
                <c:pt idx="119">
                  <c:v>1.1585668082386364E-34</c:v>
                </c:pt>
                <c:pt idx="120">
                  <c:v>1.8053758984670617E-35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81-4254-8346-CD1CF702E2A5}"/>
            </c:ext>
          </c:extLst>
        </c:ser>
        <c:ser>
          <c:idx val="1"/>
          <c:order val="1"/>
          <c:tx>
            <c:strRef>
              <c:f>'Abb. 4.5'!$C$1</c:f>
              <c:strCache>
                <c:ptCount val="1"/>
                <c:pt idx="0">
                  <c:v>Konkurrenzmarke</c:v>
                </c:pt>
              </c:strCache>
            </c:strRef>
          </c:tx>
          <c:spPr>
            <a:ln w="19050" cap="rnd">
              <a:solidFill>
                <a:srgbClr val="0033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'Abb. 4.5'!$A$3:$A$123</c:f>
              <c:numCache>
                <c:formatCode>0.00</c:formatCode>
                <c:ptCount val="12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  <c:pt idx="80">
                  <c:v>4.0000000000000044</c:v>
                </c:pt>
                <c:pt idx="81">
                  <c:v>4.1000000000000041</c:v>
                </c:pt>
                <c:pt idx="82">
                  <c:v>4.2000000000000037</c:v>
                </c:pt>
                <c:pt idx="83">
                  <c:v>4.3000000000000034</c:v>
                </c:pt>
                <c:pt idx="84">
                  <c:v>4.400000000000003</c:v>
                </c:pt>
                <c:pt idx="85">
                  <c:v>4.5000000000000027</c:v>
                </c:pt>
                <c:pt idx="86">
                  <c:v>4.6000000000000023</c:v>
                </c:pt>
                <c:pt idx="87">
                  <c:v>4.700000000000002</c:v>
                </c:pt>
                <c:pt idx="88">
                  <c:v>4.8000000000000016</c:v>
                </c:pt>
                <c:pt idx="89">
                  <c:v>4.9000000000000012</c:v>
                </c:pt>
                <c:pt idx="90">
                  <c:v>5.0000000000000009</c:v>
                </c:pt>
                <c:pt idx="91">
                  <c:v>5.1000000000000005</c:v>
                </c:pt>
                <c:pt idx="92">
                  <c:v>5.2</c:v>
                </c:pt>
                <c:pt idx="93">
                  <c:v>5.3</c:v>
                </c:pt>
                <c:pt idx="94">
                  <c:v>5.3999999999999995</c:v>
                </c:pt>
                <c:pt idx="95">
                  <c:v>5.4999999999999991</c:v>
                </c:pt>
                <c:pt idx="96">
                  <c:v>5.5999999999999988</c:v>
                </c:pt>
                <c:pt idx="97">
                  <c:v>5.6999999999999984</c:v>
                </c:pt>
                <c:pt idx="98">
                  <c:v>5.799999999999998</c:v>
                </c:pt>
                <c:pt idx="99">
                  <c:v>5.8999999999999977</c:v>
                </c:pt>
                <c:pt idx="100">
                  <c:v>5.9999999999999973</c:v>
                </c:pt>
                <c:pt idx="101">
                  <c:v>6.099999999999997</c:v>
                </c:pt>
                <c:pt idx="102">
                  <c:v>6.1999999999999966</c:v>
                </c:pt>
                <c:pt idx="103">
                  <c:v>6.2999999999999963</c:v>
                </c:pt>
                <c:pt idx="104">
                  <c:v>6.3999999999999959</c:v>
                </c:pt>
                <c:pt idx="105">
                  <c:v>6.4999999999999956</c:v>
                </c:pt>
                <c:pt idx="106">
                  <c:v>6.5999999999999952</c:v>
                </c:pt>
                <c:pt idx="107">
                  <c:v>6.6999999999999948</c:v>
                </c:pt>
                <c:pt idx="108">
                  <c:v>6.7999999999999945</c:v>
                </c:pt>
                <c:pt idx="109">
                  <c:v>6.8999999999999941</c:v>
                </c:pt>
                <c:pt idx="110">
                  <c:v>6.9999999999999938</c:v>
                </c:pt>
                <c:pt idx="111">
                  <c:v>7.0999999999999934</c:v>
                </c:pt>
                <c:pt idx="112">
                  <c:v>7.1999999999999931</c:v>
                </c:pt>
                <c:pt idx="113">
                  <c:v>7.2999999999999927</c:v>
                </c:pt>
                <c:pt idx="114">
                  <c:v>7.3999999999999924</c:v>
                </c:pt>
                <c:pt idx="115">
                  <c:v>7.499999999999992</c:v>
                </c:pt>
                <c:pt idx="116">
                  <c:v>7.5999999999999917</c:v>
                </c:pt>
                <c:pt idx="117">
                  <c:v>7.6999999999999913</c:v>
                </c:pt>
                <c:pt idx="118">
                  <c:v>7.7999999999999909</c:v>
                </c:pt>
                <c:pt idx="119">
                  <c:v>7.8999999999999906</c:v>
                </c:pt>
                <c:pt idx="120">
                  <c:v>7.9999999999999902</c:v>
                </c:pt>
              </c:numCache>
            </c:numRef>
          </c:xVal>
          <c:yVal>
            <c:numRef>
              <c:f>'Abb. 4.5'!$C$3:$C$123</c:f>
              <c:numCache>
                <c:formatCode>0.000</c:formatCode>
                <c:ptCount val="121"/>
                <c:pt idx="0">
                  <c:v>5.3479780446310151E-13</c:v>
                </c:pt>
                <c:pt idx="1">
                  <c:v>1.8182662931252552E-12</c:v>
                </c:pt>
                <c:pt idx="2">
                  <c:v>6.0142608708997194E-12</c:v>
                </c:pt>
                <c:pt idx="3">
                  <c:v>1.935369700459549E-11</c:v>
                </c:pt>
                <c:pt idx="4">
                  <c:v>6.0590217999475959E-11</c:v>
                </c:pt>
                <c:pt idx="5">
                  <c:v>1.8454317757452663E-10</c:v>
                </c:pt>
                <c:pt idx="6">
                  <c:v>5.4682753537892642E-10</c:v>
                </c:pt>
                <c:pt idx="7">
                  <c:v>1.5763754329028921E-9</c:v>
                </c:pt>
                <c:pt idx="8">
                  <c:v>4.4210542330446597E-9</c:v>
                </c:pt>
                <c:pt idx="9">
                  <c:v>1.2062822256983511E-8</c:v>
                </c:pt>
                <c:pt idx="10">
                  <c:v>3.2020559533400504E-8</c:v>
                </c:pt>
                <c:pt idx="11">
                  <c:v>8.2692439901939199E-8</c:v>
                </c:pt>
                <c:pt idx="12">
                  <c:v>2.0775888112370921E-7</c:v>
                </c:pt>
                <c:pt idx="13">
                  <c:v>5.0782057273659765E-7</c:v>
                </c:pt>
                <c:pt idx="14">
                  <c:v>1.2075854896626871E-6</c:v>
                </c:pt>
                <c:pt idx="15">
                  <c:v>2.793716820368262E-6</c:v>
                </c:pt>
                <c:pt idx="16">
                  <c:v>6.2878732842687251E-6</c:v>
                </c:pt>
                <c:pt idx="17">
                  <c:v>1.3768355825089068E-5</c:v>
                </c:pt>
                <c:pt idx="18">
                  <c:v>2.9330352547006025E-5</c:v>
                </c:pt>
                <c:pt idx="19">
                  <c:v>6.0786814758596877E-5</c:v>
                </c:pt>
                <c:pt idx="20">
                  <c:v>1.2256272048699818E-4</c:v>
                </c:pt>
                <c:pt idx="21">
                  <c:v>2.404165161122111E-4</c:v>
                </c:pt>
                <c:pt idx="22">
                  <c:v>4.58803907926277E-4</c:v>
                </c:pt>
                <c:pt idx="23">
                  <c:v>8.5181801187780284E-4</c:v>
                </c:pt>
                <c:pt idx="24">
                  <c:v>1.5385918637602853E-3</c:v>
                </c:pt>
                <c:pt idx="25">
                  <c:v>2.7036903171719479E-3</c:v>
                </c:pt>
                <c:pt idx="26">
                  <c:v>4.6221854018290666E-3</c:v>
                </c:pt>
                <c:pt idx="27">
                  <c:v>7.6876690562582995E-3</c:v>
                </c:pt>
                <c:pt idx="28">
                  <c:v>1.2439384690991902E-2</c:v>
                </c:pt>
                <c:pt idx="29">
                  <c:v>1.9582134078744869E-2</c:v>
                </c:pt>
                <c:pt idx="30">
                  <c:v>2.9990108899523096E-2</c:v>
                </c:pt>
                <c:pt idx="31">
                  <c:v>4.4684095098387354E-2</c:v>
                </c:pt>
                <c:pt idx="32">
                  <c:v>6.4771625148524456E-2</c:v>
                </c:pt>
                <c:pt idx="33">
                  <c:v>9.1342632108898106E-2</c:v>
                </c:pt>
                <c:pt idx="34">
                  <c:v>0.12531964382412691</c:v>
                </c:pt>
                <c:pt idx="35">
                  <c:v>0.16727139681485992</c:v>
                </c:pt>
                <c:pt idx="36">
                  <c:v>0.21721065085623467</c:v>
                </c:pt>
                <c:pt idx="37">
                  <c:v>0.27440843191938935</c:v>
                </c:pt>
                <c:pt idx="38">
                  <c:v>0.33726454552202051</c:v>
                </c:pt>
                <c:pt idx="39">
                  <c:v>0.40327456147294122</c:v>
                </c:pt>
                <c:pt idx="40">
                  <c:v>0.46912423368195183</c:v>
                </c:pt>
                <c:pt idx="41">
                  <c:v>0.53092333057291485</c:v>
                </c:pt>
                <c:pt idx="42">
                  <c:v>0.58456479134571615</c:v>
                </c:pt>
                <c:pt idx="43">
                  <c:v>0.62616732264102781</c:v>
                </c:pt>
                <c:pt idx="44">
                  <c:v>0.65253685734158784</c:v>
                </c:pt>
                <c:pt idx="45">
                  <c:v>0.66157120795285917</c:v>
                </c:pt>
                <c:pt idx="46">
                  <c:v>0.65253685734158695</c:v>
                </c:pt>
                <c:pt idx="47">
                  <c:v>0.62616732264102615</c:v>
                </c:pt>
                <c:pt idx="48">
                  <c:v>0.58456479134571371</c:v>
                </c:pt>
                <c:pt idx="49">
                  <c:v>0.53092333057291208</c:v>
                </c:pt>
                <c:pt idx="50">
                  <c:v>0.46912423368194867</c:v>
                </c:pt>
                <c:pt idx="51">
                  <c:v>0.40327456147293794</c:v>
                </c:pt>
                <c:pt idx="52">
                  <c:v>0.33726454552201734</c:v>
                </c:pt>
                <c:pt idx="53">
                  <c:v>0.2744084319193863</c:v>
                </c:pt>
                <c:pt idx="54">
                  <c:v>0.21721065085623187</c:v>
                </c:pt>
                <c:pt idx="55">
                  <c:v>0.1672713968148575</c:v>
                </c:pt>
                <c:pt idx="56">
                  <c:v>0.12531964382412478</c:v>
                </c:pt>
                <c:pt idx="57">
                  <c:v>9.1342632108896399E-2</c:v>
                </c:pt>
                <c:pt idx="58">
                  <c:v>6.4771625148523221E-2</c:v>
                </c:pt>
                <c:pt idx="59">
                  <c:v>4.4684095098386313E-2</c:v>
                </c:pt>
                <c:pt idx="60">
                  <c:v>2.9990108899522364E-2</c:v>
                </c:pt>
                <c:pt idx="61">
                  <c:v>1.9582134078744384E-2</c:v>
                </c:pt>
                <c:pt idx="62">
                  <c:v>1.243938469099156E-2</c:v>
                </c:pt>
                <c:pt idx="63">
                  <c:v>7.6876690562580879E-3</c:v>
                </c:pt>
                <c:pt idx="64">
                  <c:v>4.6221854018289226E-3</c:v>
                </c:pt>
                <c:pt idx="65">
                  <c:v>2.7036903171718664E-3</c:v>
                </c:pt>
                <c:pt idx="66">
                  <c:v>1.5385918637602334E-3</c:v>
                </c:pt>
                <c:pt idx="67">
                  <c:v>8.5181801187777411E-4</c:v>
                </c:pt>
                <c:pt idx="68">
                  <c:v>4.5880390792625987E-4</c:v>
                </c:pt>
                <c:pt idx="69">
                  <c:v>2.4041651611220213E-4</c:v>
                </c:pt>
                <c:pt idx="70">
                  <c:v>1.2256272048699339E-4</c:v>
                </c:pt>
                <c:pt idx="71">
                  <c:v>6.0786814758594289E-5</c:v>
                </c:pt>
                <c:pt idx="72">
                  <c:v>2.9330352547004877E-5</c:v>
                </c:pt>
                <c:pt idx="73">
                  <c:v>1.3768355825088459E-5</c:v>
                </c:pt>
                <c:pt idx="74">
                  <c:v>6.2878732842684345E-6</c:v>
                </c:pt>
                <c:pt idx="75">
                  <c:v>2.7937168203681231E-6</c:v>
                </c:pt>
                <c:pt idx="76">
                  <c:v>1.2075854896626272E-6</c:v>
                </c:pt>
                <c:pt idx="77">
                  <c:v>5.0782057273657161E-7</c:v>
                </c:pt>
                <c:pt idx="78">
                  <c:v>2.0775888112369812E-7</c:v>
                </c:pt>
                <c:pt idx="79">
                  <c:v>8.2692439901935083E-8</c:v>
                </c:pt>
                <c:pt idx="80">
                  <c:v>3.2020559533398909E-8</c:v>
                </c:pt>
                <c:pt idx="81">
                  <c:v>1.2062822256982912E-8</c:v>
                </c:pt>
                <c:pt idx="82">
                  <c:v>4.4210542330444397E-9</c:v>
                </c:pt>
                <c:pt idx="83">
                  <c:v>1.5763754329028247E-9</c:v>
                </c:pt>
                <c:pt idx="84">
                  <c:v>5.4682753537890698E-10</c:v>
                </c:pt>
                <c:pt idx="85">
                  <c:v>1.8454317757452006E-10</c:v>
                </c:pt>
                <c:pt idx="86">
                  <c:v>6.0590217999474021E-11</c:v>
                </c:pt>
                <c:pt idx="87">
                  <c:v>1.9353697004594877E-11</c:v>
                </c:pt>
                <c:pt idx="88">
                  <c:v>6.0142608708996119E-12</c:v>
                </c:pt>
                <c:pt idx="89">
                  <c:v>1.8182662931252357E-12</c:v>
                </c:pt>
                <c:pt idx="90">
                  <c:v>5.3479780446309394E-13</c:v>
                </c:pt>
                <c:pt idx="91">
                  <c:v>1.5303072831349595E-13</c:v>
                </c:pt>
                <c:pt idx="92">
                  <c:v>4.2601469154579727E-14</c:v>
                </c:pt>
                <c:pt idx="93">
                  <c:v>1.153791697334309E-14</c:v>
                </c:pt>
                <c:pt idx="94">
                  <c:v>3.0400949238380501E-15</c:v>
                </c:pt>
                <c:pt idx="95">
                  <c:v>7.7929839309284372E-16</c:v>
                </c:pt>
                <c:pt idx="96">
                  <c:v>1.9434676634633923E-16</c:v>
                </c:pt>
                <c:pt idx="97">
                  <c:v>4.7152829546029323E-17</c:v>
                </c:pt>
                <c:pt idx="98">
                  <c:v>1.1129998370257306E-17</c:v>
                </c:pt>
                <c:pt idx="99">
                  <c:v>2.5558734360055198E-18</c:v>
                </c:pt>
                <c:pt idx="100">
                  <c:v>5.7100576038307339E-19</c:v>
                </c:pt>
                <c:pt idx="101">
                  <c:v>1.2410764549432247E-19</c:v>
                </c:pt>
                <c:pt idx="102">
                  <c:v>2.624300028952854E-20</c:v>
                </c:pt>
                <c:pt idx="103">
                  <c:v>5.3986520273375278E-21</c:v>
                </c:pt>
                <c:pt idx="104">
                  <c:v>1.0804734209744042E-21</c:v>
                </c:pt>
                <c:pt idx="105">
                  <c:v>2.1037771896989155E-22</c:v>
                </c:pt>
                <c:pt idx="106">
                  <c:v>3.9851282058389524E-23</c:v>
                </c:pt>
                <c:pt idx="107">
                  <c:v>7.3441536638333057E-24</c:v>
                </c:pt>
                <c:pt idx="108">
                  <c:v>1.3167341957272691E-24</c:v>
                </c:pt>
                <c:pt idx="109">
                  <c:v>2.2967375738087632E-25</c:v>
                </c:pt>
                <c:pt idx="110">
                  <c:v>3.8974588459776705E-26</c:v>
                </c:pt>
                <c:pt idx="111">
                  <c:v>6.4344081021907337E-27</c:v>
                </c:pt>
                <c:pt idx="112">
                  <c:v>1.0334573748602025E-27</c:v>
                </c:pt>
                <c:pt idx="113">
                  <c:v>1.6148546438243277E-28</c:v>
                </c:pt>
                <c:pt idx="114">
                  <c:v>2.4548853064237631E-29</c:v>
                </c:pt>
                <c:pt idx="115">
                  <c:v>3.6306624864821326E-30</c:v>
                </c:pt>
                <c:pt idx="116">
                  <c:v>5.2239312307142763E-31</c:v>
                </c:pt>
                <c:pt idx="117">
                  <c:v>7.3125007913467182E-32</c:v>
                </c:pt>
                <c:pt idx="118">
                  <c:v>9.9584398102629119E-33</c:v>
                </c:pt>
                <c:pt idx="119">
                  <c:v>1.3193911943059559E-33</c:v>
                </c:pt>
                <c:pt idx="120">
                  <c:v>1.700641455682641E-34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F81-4254-8346-CD1CF702E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360"/>
        <c:axId val="667435464"/>
      </c:scatterChart>
      <c:valAx>
        <c:axId val="452721360"/>
        <c:scaling>
          <c:orientation val="minMax"/>
          <c:max val="5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435464"/>
        <c:crosses val="autoZero"/>
        <c:crossBetween val="midCat"/>
        <c:majorUnit val="1"/>
        <c:minorUnit val="1"/>
      </c:valAx>
      <c:valAx>
        <c:axId val="667435464"/>
        <c:scaling>
          <c:orientation val="minMax"/>
        </c:scaling>
        <c:delete val="1"/>
        <c:axPos val="l"/>
        <c:numFmt formatCode="0.000" sourceLinked="1"/>
        <c:majorTickMark val="none"/>
        <c:minorTickMark val="none"/>
        <c:tickLblPos val="nextTo"/>
        <c:crossAx val="452721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97266829843377"/>
          <c:y val="4.1395067552039859E-2"/>
          <c:w val="0.24939449668089578"/>
          <c:h val="0.115366546923570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075841795636005E-2"/>
          <c:y val="4.9155145929339478E-2"/>
          <c:w val="0.92078100719798972"/>
          <c:h val="0.89493619749144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'Abb. 4.6'!$B$1</c:f>
              <c:strCache>
                <c:ptCount val="1"/>
                <c:pt idx="0">
                  <c:v>Hauptmarke</c:v>
                </c:pt>
              </c:strCache>
            </c:strRef>
          </c:tx>
          <c:spPr>
            <a:ln w="19050" cap="rnd">
              <a:solidFill>
                <a:srgbClr val="6BA226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6BA226"/>
                </a:solidFill>
              </a:ln>
              <a:effectLst/>
            </c:spPr>
          </c:marker>
          <c:xVal>
            <c:numRef>
              <c:f>'Abb. 4.6'!$A$3:$A$83</c:f>
              <c:numCache>
                <c:formatCode>0.00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  <c:pt idx="80">
                  <c:v>4.0000000000000044</c:v>
                </c:pt>
              </c:numCache>
            </c:numRef>
          </c:xVal>
          <c:yVal>
            <c:numRef>
              <c:f>'Abb. 4.6'!$B$3:$B$83</c:f>
              <c:numCache>
                <c:formatCode>0.000</c:formatCode>
                <c:ptCount val="81"/>
                <c:pt idx="0">
                  <c:v>6.1849421699695485E-3</c:v>
                </c:pt>
                <c:pt idx="1">
                  <c:v>8.0284237496853431E-3</c:v>
                </c:pt>
                <c:pt idx="2">
                  <c:v>1.0332196658200515E-2</c:v>
                </c:pt>
                <c:pt idx="3">
                  <c:v>1.318325867010401E-2</c:v>
                </c:pt>
                <c:pt idx="4">
                  <c:v>1.6677103201716587E-2</c:v>
                </c:pt>
                <c:pt idx="5">
                  <c:v>2.0916364047417757E-2</c:v>
                </c:pt>
                <c:pt idx="6">
                  <c:v>2.6008751240795377E-2</c:v>
                </c:pt>
                <c:pt idx="7">
                  <c:v>3.206420989114684E-2</c:v>
                </c:pt>
                <c:pt idx="8">
                  <c:v>3.9191268240133574E-2</c:v>
                </c:pt>
                <c:pt idx="9">
                  <c:v>4.7492586836245632E-2</c:v>
                </c:pt>
                <c:pt idx="10">
                  <c:v>5.7059776519510032E-2</c:v>
                </c:pt>
                <c:pt idx="11">
                  <c:v>6.796761650061417E-2</c:v>
                </c:pt>
                <c:pt idx="12">
                  <c:v>8.0267871586988226E-2</c:v>
                </c:pt>
                <c:pt idx="13">
                  <c:v>9.398297474340557E-2</c:v>
                </c:pt>
                <c:pt idx="14">
                  <c:v>0.1090999019145459</c:v>
                </c:pt>
                <c:pt idx="15">
                  <c:v>0.12556461406221137</c:v>
                </c:pt>
                <c:pt idx="16">
                  <c:v>0.14327747033787552</c:v>
                </c:pt>
                <c:pt idx="17">
                  <c:v>0.16209002049470447</c:v>
                </c:pt>
                <c:pt idx="18">
                  <c:v>0.18180355961532368</c:v>
                </c:pt>
                <c:pt idx="19">
                  <c:v>0.20216977152462259</c:v>
                </c:pt>
                <c:pt idx="20">
                  <c:v>0.22289369891158298</c:v>
                </c:pt>
                <c:pt idx="21">
                  <c:v>0.24363916110892991</c:v>
                </c:pt>
                <c:pt idx="22">
                  <c:v>0.26403660054932365</c:v>
                </c:pt>
                <c:pt idx="23">
                  <c:v>0.28369318476543165</c:v>
                </c:pt>
                <c:pt idx="24">
                  <c:v>0.30220483329178238</c:v>
                </c:pt>
                <c:pt idx="25">
                  <c:v>0.31916969022580788</c:v>
                </c:pt>
                <c:pt idx="26">
                  <c:v>0.33420243612556111</c:v>
                </c:pt>
                <c:pt idx="27">
                  <c:v>0.34694873912526702</c:v>
                </c:pt>
                <c:pt idx="28">
                  <c:v>0.35709909434864434</c:v>
                </c:pt>
                <c:pt idx="29">
                  <c:v>0.36440129947773814</c:v>
                </c:pt>
                <c:pt idx="30">
                  <c:v>0.36867086532928706</c:v>
                </c:pt>
                <c:pt idx="31">
                  <c:v>0.36979876173895432</c:v>
                </c:pt>
                <c:pt idx="32">
                  <c:v>0.36775604477500151</c:v>
                </c:pt>
                <c:pt idx="33">
                  <c:v>0.36259509113422284</c:v>
                </c:pt>
                <c:pt idx="34">
                  <c:v>0.35444736622789746</c:v>
                </c:pt>
                <c:pt idx="35">
                  <c:v>0.34351785873012342</c:v>
                </c:pt>
                <c:pt idx="36">
                  <c:v>0.33007651049928605</c:v>
                </c:pt>
                <c:pt idx="37">
                  <c:v>0.31444714200094165</c:v>
                </c:pt>
                <c:pt idx="38">
                  <c:v>0.29699450716367659</c:v>
                </c:pt>
                <c:pt idx="39">
                  <c:v>0.2781101989059519</c:v>
                </c:pt>
                <c:pt idx="40">
                  <c:v>0.25819816245298211</c:v>
                </c:pt>
                <c:pt idx="41">
                  <c:v>0.23766055754983725</c:v>
                </c:pt>
                <c:pt idx="42">
                  <c:v>0.21688464661301521</c:v>
                </c:pt>
                <c:pt idx="43">
                  <c:v>0.19623128133360887</c:v>
                </c:pt>
                <c:pt idx="44">
                  <c:v>0.17602542567427387</c:v>
                </c:pt>
                <c:pt idx="45">
                  <c:v>0.15654900072353914</c:v>
                </c:pt>
                <c:pt idx="46">
                  <c:v>0.13803617911548649</c:v>
                </c:pt>
                <c:pt idx="47">
                  <c:v>0.12067110565175743</c:v>
                </c:pt>
                <c:pt idx="48">
                  <c:v>0.10458788666749209</c:v>
                </c:pt>
                <c:pt idx="49">
                  <c:v>8.9872581439551319E-2</c:v>
                </c:pt>
                <c:pt idx="50">
                  <c:v>7.656684956880716E-2</c:v>
                </c:pt>
                <c:pt idx="51">
                  <c:v>6.467286083504882E-2</c:v>
                </c:pt>
                <c:pt idx="52">
                  <c:v>5.4159057791924765E-2</c:v>
                </c:pt>
                <c:pt idx="53">
                  <c:v>4.49663732433127E-2</c:v>
                </c:pt>
                <c:pt idx="54">
                  <c:v>3.7014539848458469E-2</c:v>
                </c:pt>
                <c:pt idx="55">
                  <c:v>3.0208181466372781E-2</c:v>
                </c:pt>
                <c:pt idx="56">
                  <c:v>2.4442439072446986E-2</c:v>
                </c:pt>
                <c:pt idx="57">
                  <c:v>1.9607951954538266E-2</c:v>
                </c:pt>
                <c:pt idx="58">
                  <c:v>1.559508190155817E-2</c:v>
                </c:pt>
                <c:pt idx="59">
                  <c:v>1.2297329751316316E-2</c:v>
                </c:pt>
                <c:pt idx="60">
                  <c:v>9.6139467119429368E-3</c:v>
                </c:pt>
                <c:pt idx="61">
                  <c:v>7.451785332783299E-3</c:v>
                </c:pt>
                <c:pt idx="62">
                  <c:v>5.7264660904212906E-3</c:v>
                </c:pt>
                <c:pt idx="63">
                  <c:v>4.3629555086099094E-3</c:v>
                </c:pt>
                <c:pt idx="64">
                  <c:v>3.2956615730151241E-3</c:v>
                </c:pt>
                <c:pt idx="65">
                  <c:v>2.4681534955070779E-3</c:v>
                </c:pt>
                <c:pt idx="66">
                  <c:v>1.8326074811471883E-3</c:v>
                </c:pt>
                <c:pt idx="67">
                  <c:v>1.3490699793836469E-3</c:v>
                </c:pt>
                <c:pt idx="68">
                  <c:v>9.8461678296390184E-4</c:v>
                </c:pt>
                <c:pt idx="69">
                  <c:v>7.1247187174005081E-4</c:v>
                </c:pt>
                <c:pt idx="70">
                  <c:v>5.1113538236629923E-4</c:v>
                </c:pt>
                <c:pt idx="71">
                  <c:v>3.6355648869491501E-4</c:v>
                </c:pt>
                <c:pt idx="72">
                  <c:v>2.5637494980586462E-4</c:v>
                </c:pt>
                <c:pt idx="73">
                  <c:v>1.7924498328167842E-4</c:v>
                </c:pt>
                <c:pt idx="74">
                  <c:v>1.2424707217468026E-4</c:v>
                </c:pt>
                <c:pt idx="75">
                  <c:v>8.5387254702307613E-5</c:v>
                </c:pt>
                <c:pt idx="76">
                  <c:v>5.8179190052609751E-5</c:v>
                </c:pt>
                <c:pt idx="77">
                  <c:v>3.9301581253371432E-5</c:v>
                </c:pt>
                <c:pt idx="78">
                  <c:v>2.6322074274247397E-5</c:v>
                </c:pt>
                <c:pt idx="79">
                  <c:v>1.7478249295529808E-5</c:v>
                </c:pt>
                <c:pt idx="80">
                  <c:v>1.1506506356481673E-5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7C-47FF-AB87-969D3DE168EE}"/>
            </c:ext>
          </c:extLst>
        </c:ser>
        <c:ser>
          <c:idx val="1"/>
          <c:order val="1"/>
          <c:tx>
            <c:strRef>
              <c:f>'Abb. 4.6'!$C$1</c:f>
              <c:strCache>
                <c:ptCount val="1"/>
                <c:pt idx="0">
                  <c:v>Konkurrenzmarke</c:v>
                </c:pt>
              </c:strCache>
            </c:strRef>
          </c:tx>
          <c:spPr>
            <a:ln w="19050" cap="rnd">
              <a:solidFill>
                <a:srgbClr val="13235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132354"/>
                </a:solidFill>
              </a:ln>
              <a:effectLst/>
            </c:spPr>
          </c:marker>
          <c:xVal>
            <c:numRef>
              <c:f>'Abb. 4.6'!$A$3:$A$83</c:f>
              <c:numCache>
                <c:formatCode>0.00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-3.6999999999999997</c:v>
                </c:pt>
                <c:pt idx="4">
                  <c:v>-3.5999999999999996</c:v>
                </c:pt>
                <c:pt idx="5">
                  <c:v>-3.4999999999999996</c:v>
                </c:pt>
                <c:pt idx="6">
                  <c:v>-3.3999999999999995</c:v>
                </c:pt>
                <c:pt idx="7">
                  <c:v>-3.2999999999999994</c:v>
                </c:pt>
                <c:pt idx="8">
                  <c:v>-3.1999999999999993</c:v>
                </c:pt>
                <c:pt idx="9">
                  <c:v>-3.0999999999999992</c:v>
                </c:pt>
                <c:pt idx="10">
                  <c:v>-2.9999999999999991</c:v>
                </c:pt>
                <c:pt idx="11">
                  <c:v>-2.899999999999999</c:v>
                </c:pt>
                <c:pt idx="12">
                  <c:v>-2.7999999999999989</c:v>
                </c:pt>
                <c:pt idx="13">
                  <c:v>-2.6999999999999988</c:v>
                </c:pt>
                <c:pt idx="14">
                  <c:v>-2.5999999999999988</c:v>
                </c:pt>
                <c:pt idx="15">
                  <c:v>-2.4999999999999987</c:v>
                </c:pt>
                <c:pt idx="16">
                  <c:v>-2.3999999999999986</c:v>
                </c:pt>
                <c:pt idx="17">
                  <c:v>-2.2999999999999985</c:v>
                </c:pt>
                <c:pt idx="18">
                  <c:v>-2.1999999999999984</c:v>
                </c:pt>
                <c:pt idx="19">
                  <c:v>-2.0999999999999983</c:v>
                </c:pt>
                <c:pt idx="20">
                  <c:v>-1.9999999999999982</c:v>
                </c:pt>
                <c:pt idx="21">
                  <c:v>-1.8999999999999981</c:v>
                </c:pt>
                <c:pt idx="22">
                  <c:v>-1.799999999999998</c:v>
                </c:pt>
                <c:pt idx="23">
                  <c:v>-1.699999999999998</c:v>
                </c:pt>
                <c:pt idx="24">
                  <c:v>-1.5999999999999979</c:v>
                </c:pt>
                <c:pt idx="25">
                  <c:v>-1.4999999999999978</c:v>
                </c:pt>
                <c:pt idx="26">
                  <c:v>-1.3999999999999977</c:v>
                </c:pt>
                <c:pt idx="27">
                  <c:v>-1.2999999999999976</c:v>
                </c:pt>
                <c:pt idx="28">
                  <c:v>-1.1999999999999975</c:v>
                </c:pt>
                <c:pt idx="29">
                  <c:v>-1.0999999999999974</c:v>
                </c:pt>
                <c:pt idx="30">
                  <c:v>-0.99999999999999745</c:v>
                </c:pt>
                <c:pt idx="31">
                  <c:v>-0.89999999999999747</c:v>
                </c:pt>
                <c:pt idx="32">
                  <c:v>-0.79999999999999749</c:v>
                </c:pt>
                <c:pt idx="33">
                  <c:v>-0.69999999999999751</c:v>
                </c:pt>
                <c:pt idx="34">
                  <c:v>-0.59999999999999754</c:v>
                </c:pt>
                <c:pt idx="35">
                  <c:v>-0.49999999999999756</c:v>
                </c:pt>
                <c:pt idx="36">
                  <c:v>-0.39999999999999758</c:v>
                </c:pt>
                <c:pt idx="37">
                  <c:v>-0.2999999999999976</c:v>
                </c:pt>
                <c:pt idx="38">
                  <c:v>-0.1999999999999976</c:v>
                </c:pt>
                <c:pt idx="39">
                  <c:v>-9.9999999999997591E-2</c:v>
                </c:pt>
                <c:pt idx="40">
                  <c:v>2.4147350785597155E-15</c:v>
                </c:pt>
                <c:pt idx="41">
                  <c:v>0.10000000000000242</c:v>
                </c:pt>
                <c:pt idx="42">
                  <c:v>0.20000000000000243</c:v>
                </c:pt>
                <c:pt idx="43">
                  <c:v>0.30000000000000243</c:v>
                </c:pt>
                <c:pt idx="44">
                  <c:v>0.40000000000000246</c:v>
                </c:pt>
                <c:pt idx="45">
                  <c:v>0.50000000000000244</c:v>
                </c:pt>
                <c:pt idx="46">
                  <c:v>0.60000000000000242</c:v>
                </c:pt>
                <c:pt idx="47">
                  <c:v>0.7000000000000024</c:v>
                </c:pt>
                <c:pt idx="48">
                  <c:v>0.80000000000000238</c:v>
                </c:pt>
                <c:pt idx="49">
                  <c:v>0.90000000000000235</c:v>
                </c:pt>
                <c:pt idx="50">
                  <c:v>1.0000000000000024</c:v>
                </c:pt>
                <c:pt idx="51">
                  <c:v>1.1000000000000025</c:v>
                </c:pt>
                <c:pt idx="52">
                  <c:v>1.2000000000000026</c:v>
                </c:pt>
                <c:pt idx="53">
                  <c:v>1.3000000000000027</c:v>
                </c:pt>
                <c:pt idx="54">
                  <c:v>1.4000000000000028</c:v>
                </c:pt>
                <c:pt idx="55">
                  <c:v>1.5000000000000029</c:v>
                </c:pt>
                <c:pt idx="56">
                  <c:v>1.600000000000003</c:v>
                </c:pt>
                <c:pt idx="57">
                  <c:v>1.7000000000000031</c:v>
                </c:pt>
                <c:pt idx="58">
                  <c:v>1.8000000000000032</c:v>
                </c:pt>
                <c:pt idx="59">
                  <c:v>1.9000000000000032</c:v>
                </c:pt>
                <c:pt idx="60">
                  <c:v>2.0000000000000031</c:v>
                </c:pt>
                <c:pt idx="61">
                  <c:v>2.1000000000000032</c:v>
                </c:pt>
                <c:pt idx="62">
                  <c:v>2.2000000000000033</c:v>
                </c:pt>
                <c:pt idx="63">
                  <c:v>2.3000000000000034</c:v>
                </c:pt>
                <c:pt idx="64">
                  <c:v>2.4000000000000035</c:v>
                </c:pt>
                <c:pt idx="65">
                  <c:v>2.5000000000000036</c:v>
                </c:pt>
                <c:pt idx="66">
                  <c:v>2.6000000000000036</c:v>
                </c:pt>
                <c:pt idx="67">
                  <c:v>2.7000000000000037</c:v>
                </c:pt>
                <c:pt idx="68">
                  <c:v>2.8000000000000038</c:v>
                </c:pt>
                <c:pt idx="69">
                  <c:v>2.9000000000000039</c:v>
                </c:pt>
                <c:pt idx="70">
                  <c:v>3.000000000000004</c:v>
                </c:pt>
                <c:pt idx="71">
                  <c:v>3.1000000000000041</c:v>
                </c:pt>
                <c:pt idx="72">
                  <c:v>3.2000000000000042</c:v>
                </c:pt>
                <c:pt idx="73">
                  <c:v>3.3000000000000043</c:v>
                </c:pt>
                <c:pt idx="74">
                  <c:v>3.4000000000000044</c:v>
                </c:pt>
                <c:pt idx="75">
                  <c:v>3.5000000000000044</c:v>
                </c:pt>
                <c:pt idx="76">
                  <c:v>3.6000000000000045</c:v>
                </c:pt>
                <c:pt idx="77">
                  <c:v>3.7000000000000046</c:v>
                </c:pt>
                <c:pt idx="78">
                  <c:v>3.8000000000000047</c:v>
                </c:pt>
                <c:pt idx="79">
                  <c:v>3.9000000000000048</c:v>
                </c:pt>
                <c:pt idx="80">
                  <c:v>4.0000000000000044</c:v>
                </c:pt>
              </c:numCache>
            </c:numRef>
          </c:xVal>
          <c:yVal>
            <c:numRef>
              <c:f>'Abb. 4.6'!$C$3:$C$83</c:f>
              <c:numCache>
                <c:formatCode>0.000</c:formatCode>
                <c:ptCount val="81"/>
                <c:pt idx="0">
                  <c:v>2.3400111068918934E-7</c:v>
                </c:pt>
                <c:pt idx="1">
                  <c:v>4.1860793314232174E-7</c:v>
                </c:pt>
                <c:pt idx="2">
                  <c:v>7.3995350252548749E-7</c:v>
                </c:pt>
                <c:pt idx="3">
                  <c:v>1.292435403214738E-6</c:v>
                </c:pt>
                <c:pt idx="4">
                  <c:v>2.2305948838360059E-6</c:v>
                </c:pt>
                <c:pt idx="5">
                  <c:v>3.803995526639592E-6</c:v>
                </c:pt>
                <c:pt idx="6">
                  <c:v>6.4101284664213756E-6</c:v>
                </c:pt>
                <c:pt idx="7">
                  <c:v>1.0673353887772584E-5</c:v>
                </c:pt>
                <c:pt idx="8">
                  <c:v>1.7560728362618606E-5</c:v>
                </c:pt>
                <c:pt idx="9">
                  <c:v>2.8549044725543958E-5</c:v>
                </c:pt>
                <c:pt idx="10">
                  <c:v>4.5861481173558029E-5</c:v>
                </c:pt>
                <c:pt idx="11">
                  <c:v>7.2796753703512429E-5</c:v>
                </c:pt>
                <c:pt idx="12">
                  <c:v>1.1417825169881852E-4</c:v>
                </c:pt>
                <c:pt idx="13">
                  <c:v>1.7695474179776457E-4</c:v>
                </c:pt>
                <c:pt idx="14">
                  <c:v>2.7098700232356624E-4</c:v>
                </c:pt>
                <c:pt idx="15">
                  <c:v>4.1005504247680418E-4</c:v>
                </c:pt>
                <c:pt idx="16">
                  <c:v>6.1311690798197924E-4</c:v>
                </c:pt>
                <c:pt idx="17">
                  <c:v>9.0584078142366307E-4</c:v>
                </c:pt>
                <c:pt idx="18">
                  <c:v>1.3224153602511331E-3</c:v>
                </c:pt>
                <c:pt idx="19">
                  <c:v>1.9076176901567966E-3</c:v>
                </c:pt>
                <c:pt idx="20">
                  <c:v>2.7190815769024906E-3</c:v>
                </c:pt>
                <c:pt idx="21">
                  <c:v>3.8296631286863368E-3</c:v>
                </c:pt>
                <c:pt idx="22">
                  <c:v>5.3297440042342709E-3</c:v>
                </c:pt>
                <c:pt idx="23">
                  <c:v>7.3292505101768494E-3</c:v>
                </c:pt>
                <c:pt idx="24">
                  <c:v>9.9591029579281683E-3</c:v>
                </c:pt>
                <c:pt idx="25">
                  <c:v>1.3371752157099693E-2</c:v>
                </c:pt>
                <c:pt idx="26">
                  <c:v>1.7740418255300705E-2</c:v>
                </c:pt>
                <c:pt idx="27">
                  <c:v>2.3256632542939415E-2</c:v>
                </c:pt>
                <c:pt idx="28">
                  <c:v>3.0125706965483594E-2</c:v>
                </c:pt>
                <c:pt idx="29">
                  <c:v>3.8559829394914133E-2</c:v>
                </c:pt>
                <c:pt idx="30">
                  <c:v>4.8768612535957483E-2</c:v>
                </c:pt>
                <c:pt idx="31">
                  <c:v>6.0947112740428536E-2</c:v>
                </c:pt>
                <c:pt idx="32">
                  <c:v>7.5261576800472629E-2</c:v>
                </c:pt>
                <c:pt idx="33">
                  <c:v>9.1833456175892419E-2</c:v>
                </c:pt>
                <c:pt idx="34">
                  <c:v>0.11072252619402995</c:v>
                </c:pt>
                <c:pt idx="35">
                  <c:v>0.13191023146083611</c:v>
                </c:pt>
                <c:pt idx="36">
                  <c:v>0.15528461116531006</c:v>
                </c:pt>
                <c:pt idx="37">
                  <c:v>0.18062830038285366</c:v>
                </c:pt>
                <c:pt idx="38">
                  <c:v>0.20761112033236301</c:v>
                </c:pt>
                <c:pt idx="39">
                  <c:v>0.23578863518438825</c:v>
                </c:pt>
                <c:pt idx="40">
                  <c:v>0.26460775324145547</c:v>
                </c:pt>
                <c:pt idx="41">
                  <c:v>0.29341999265996505</c:v>
                </c:pt>
                <c:pt idx="42">
                  <c:v>0.32150244389875821</c:v>
                </c:pt>
                <c:pt idx="43">
                  <c:v>0.34808579074024759</c:v>
                </c:pt>
                <c:pt idx="44">
                  <c:v>0.37238806373459277</c:v>
                </c:pt>
                <c:pt idx="45">
                  <c:v>0.3936521689794652</c:v>
                </c:pt>
                <c:pt idx="46">
                  <c:v>0.41118473699628227</c:v>
                </c:pt>
                <c:pt idx="47">
                  <c:v>0.42439353772506444</c:v>
                </c:pt>
                <c:pt idx="48">
                  <c:v>0.43282065611861797</c:v>
                </c:pt>
                <c:pt idx="49">
                  <c:v>0.4361688396226166</c:v>
                </c:pt>
                <c:pt idx="50">
                  <c:v>0.43431890402299944</c:v>
                </c:pt>
                <c:pt idx="51">
                  <c:v>0.427336776408556</c:v>
                </c:pt>
                <c:pt idx="52">
                  <c:v>0.41546959488187302</c:v>
                </c:pt>
                <c:pt idx="53">
                  <c:v>0.3991311867835633</c:v>
                </c:pt>
                <c:pt idx="54">
                  <c:v>0.37887811533183063</c:v>
                </c:pt>
                <c:pt idx="55">
                  <c:v>0.35537822785328871</c:v>
                </c:pt>
                <c:pt idx="56">
                  <c:v>0.32937418227435333</c:v>
                </c:pt>
                <c:pt idx="57">
                  <c:v>0.30164472246981949</c:v>
                </c:pt>
                <c:pt idx="58">
                  <c:v>0.27296649823137764</c:v>
                </c:pt>
                <c:pt idx="59">
                  <c:v>0.24407899446815517</c:v>
                </c:pt>
                <c:pt idx="60">
                  <c:v>0.21565468754729089</c:v>
                </c:pt>
                <c:pt idx="61">
                  <c:v>0.18827594654966753</c:v>
                </c:pt>
                <c:pt idx="62">
                  <c:v>0.16241951780512928</c:v>
                </c:pt>
                <c:pt idx="63">
                  <c:v>0.13844874838964738</c:v>
                </c:pt>
                <c:pt idx="64">
                  <c:v>0.11661308671518214</c:v>
                </c:pt>
                <c:pt idx="65">
                  <c:v>9.7053899253195061E-2</c:v>
                </c:pt>
                <c:pt idx="66">
                  <c:v>7.9815295448380813E-2</c:v>
                </c:pt>
                <c:pt idx="67">
                  <c:v>6.4858470495290296E-2</c:v>
                </c:pt>
                <c:pt idx="68">
                  <c:v>5.2078050706312017E-2</c:v>
                </c:pt>
                <c:pt idx="69">
                  <c:v>4.1319035698111947E-2</c:v>
                </c:pt>
                <c:pt idx="70">
                  <c:v>3.2393141994946598E-2</c:v>
                </c:pt>
                <c:pt idx="71">
                  <c:v>2.5093625490946927E-2</c:v>
                </c:pt>
                <c:pt idx="72">
                  <c:v>1.9207957647788574E-2</c:v>
                </c:pt>
                <c:pt idx="73">
                  <c:v>1.452801925756326E-2</c:v>
                </c:pt>
                <c:pt idx="74">
                  <c:v>1.0857730661332433E-2</c:v>
                </c:pt>
                <c:pt idx="75">
                  <c:v>8.0182420384266526E-3</c:v>
                </c:pt>
                <c:pt idx="76">
                  <c:v>5.8509542083077645E-3</c:v>
                </c:pt>
                <c:pt idx="77">
                  <c:v>4.2187294693535144E-3</c:v>
                </c:pt>
                <c:pt idx="78">
                  <c:v>3.0056893616000435E-3</c:v>
                </c:pt>
                <c:pt idx="79">
                  <c:v>2.1159916603890948E-3</c:v>
                </c:pt>
                <c:pt idx="80">
                  <c:v>1.4719438700405397E-3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7C-47FF-AB87-969D3DE16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360"/>
        <c:axId val="667435464"/>
      </c:scatterChart>
      <c:valAx>
        <c:axId val="45272136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435464"/>
        <c:crosses val="autoZero"/>
        <c:crossBetween val="midCat"/>
        <c:minorUnit val="1"/>
      </c:valAx>
      <c:valAx>
        <c:axId val="667435464"/>
        <c:scaling>
          <c:orientation val="minMax"/>
        </c:scaling>
        <c:delete val="1"/>
        <c:axPos val="l"/>
        <c:numFmt formatCode="0.000" sourceLinked="1"/>
        <c:majorTickMark val="none"/>
        <c:minorTickMark val="none"/>
        <c:tickLblPos val="nextTo"/>
        <c:crossAx val="452721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445386266826669"/>
          <c:y val="5.3683854034374714E-2"/>
          <c:w val="0.28732744020707257"/>
          <c:h val="0.115366546923570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</xdr:row>
      <xdr:rowOff>0</xdr:rowOff>
    </xdr:from>
    <xdr:to>
      <xdr:col>0</xdr:col>
      <xdr:colOff>2366262</xdr:colOff>
      <xdr:row>16</xdr:row>
      <xdr:rowOff>161925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161925"/>
          <a:ext cx="2356736" cy="3676650"/>
        </a:xfrm>
        <a:prstGeom prst="rect">
          <a:avLst/>
        </a:prstGeom>
      </xdr:spPr>
    </xdr:pic>
    <xdr:clientData/>
  </xdr:twoCellAnchor>
  <xdr:twoCellAnchor editAs="oneCell">
    <xdr:from>
      <xdr:col>14</xdr:col>
      <xdr:colOff>136071</xdr:colOff>
      <xdr:row>1</xdr:row>
      <xdr:rowOff>47625</xdr:rowOff>
    </xdr:from>
    <xdr:to>
      <xdr:col>15</xdr:col>
      <xdr:colOff>680357</xdr:colOff>
      <xdr:row>3</xdr:row>
      <xdr:rowOff>19050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7446" y="209550"/>
          <a:ext cx="1306286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</xdr:row>
      <xdr:rowOff>57150</xdr:rowOff>
    </xdr:from>
    <xdr:to>
      <xdr:col>16</xdr:col>
      <xdr:colOff>223837</xdr:colOff>
      <xdr:row>25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0</xdr:rowOff>
    </xdr:from>
    <xdr:to>
      <xdr:col>15</xdr:col>
      <xdr:colOff>633412</xdr:colOff>
      <xdr:row>22</xdr:row>
      <xdr:rowOff>133350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8"/>
  <sheetViews>
    <sheetView tabSelected="1" workbookViewId="0">
      <selection activeCell="U46" sqref="U46"/>
    </sheetView>
  </sheetViews>
  <sheetFormatPr baseColWidth="10" defaultColWidth="11.42578125" defaultRowHeight="15" x14ac:dyDescent="0.25"/>
  <cols>
    <col min="1" max="1" width="37.7109375" style="28" customWidth="1"/>
    <col min="2" max="2" width="47.28515625" style="28" customWidth="1"/>
    <col min="3" max="16384" width="11.42578125" style="28"/>
  </cols>
  <sheetData>
    <row r="2" spans="2:16" x14ac:dyDescent="0.2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2:16" ht="21" x14ac:dyDescent="0.35">
      <c r="B3" s="106" t="s">
        <v>35</v>
      </c>
      <c r="C3" s="107"/>
      <c r="D3" s="107"/>
      <c r="E3" s="107"/>
      <c r="F3" s="107"/>
      <c r="G3" s="107"/>
      <c r="H3" s="107"/>
      <c r="I3" s="107"/>
      <c r="J3" s="107"/>
      <c r="K3" s="105"/>
      <c r="L3" s="105"/>
      <c r="M3" s="105"/>
      <c r="N3" s="105"/>
      <c r="O3" s="105"/>
      <c r="P3" s="105"/>
    </row>
    <row r="4" spans="2:16" ht="21" x14ac:dyDescent="0.35">
      <c r="B4" s="106" t="s">
        <v>36</v>
      </c>
      <c r="C4" s="107"/>
      <c r="D4" s="107"/>
      <c r="E4" s="107"/>
      <c r="F4" s="107"/>
      <c r="G4" s="107"/>
      <c r="H4" s="107"/>
      <c r="I4" s="107"/>
      <c r="J4" s="107"/>
      <c r="K4" s="105"/>
      <c r="L4" s="105"/>
      <c r="M4" s="105"/>
      <c r="N4" s="105"/>
      <c r="O4" s="105"/>
      <c r="P4" s="105"/>
    </row>
    <row r="5" spans="2:16" x14ac:dyDescent="0.25">
      <c r="B5" s="108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2:16" ht="18.75" x14ac:dyDescent="0.3">
      <c r="B6" s="109" t="s">
        <v>37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2:16" x14ac:dyDescent="0.25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8" spans="2:16" ht="18.75" x14ac:dyDescent="0.3">
      <c r="B8" s="110" t="s">
        <v>38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2:16" ht="18.75" x14ac:dyDescent="0.3">
      <c r="B9" s="111" t="s">
        <v>39</v>
      </c>
      <c r="C9" s="111" t="s">
        <v>40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05"/>
      <c r="P9" s="105"/>
    </row>
    <row r="10" spans="2:16" ht="18.75" x14ac:dyDescent="0.3">
      <c r="B10" s="111" t="s">
        <v>41</v>
      </c>
      <c r="C10" s="111" t="s">
        <v>42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05"/>
      <c r="P10" s="105"/>
    </row>
    <row r="11" spans="2:16" ht="18.75" x14ac:dyDescent="0.3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05"/>
      <c r="P11" s="105"/>
    </row>
    <row r="12" spans="2:16" ht="18.75" x14ac:dyDescent="0.3">
      <c r="B12" s="110" t="s">
        <v>18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05"/>
      <c r="P12" s="105"/>
    </row>
    <row r="13" spans="2:16" ht="18.75" x14ac:dyDescent="0.3">
      <c r="B13" s="111" t="s">
        <v>43</v>
      </c>
      <c r="C13" s="111" t="s">
        <v>44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05"/>
      <c r="P13" s="105"/>
    </row>
    <row r="14" spans="2:16" ht="18.75" x14ac:dyDescent="0.3">
      <c r="B14" s="111" t="s">
        <v>45</v>
      </c>
      <c r="C14" s="111" t="s">
        <v>46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05"/>
      <c r="P14" s="105"/>
    </row>
    <row r="15" spans="2:16" ht="18.75" x14ac:dyDescent="0.3">
      <c r="B15" s="111" t="s">
        <v>47</v>
      </c>
      <c r="C15" s="111" t="s">
        <v>48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05"/>
      <c r="P15" s="105"/>
    </row>
    <row r="16" spans="2:16" ht="18.75" x14ac:dyDescent="0.3">
      <c r="B16" s="105"/>
      <c r="C16" s="105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05"/>
      <c r="P16" s="105"/>
    </row>
    <row r="17" spans="2:16" ht="18.75" x14ac:dyDescent="0.3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05"/>
      <c r="P17" s="105"/>
    </row>
    <row r="18" spans="2:16" ht="18.75" x14ac:dyDescent="0.3">
      <c r="B18" s="29"/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I30" sqref="I30"/>
    </sheetView>
  </sheetViews>
  <sheetFormatPr baseColWidth="10" defaultColWidth="10.85546875" defaultRowHeight="15" x14ac:dyDescent="0.25"/>
  <sheetData>
    <row r="1" spans="1:18" x14ac:dyDescent="0.25">
      <c r="A1" s="60" t="s">
        <v>107</v>
      </c>
      <c r="E1" s="61"/>
      <c r="P1" s="62"/>
      <c r="Q1" s="63"/>
    </row>
    <row r="2" spans="1:18" x14ac:dyDescent="0.25">
      <c r="A2" s="60"/>
      <c r="E2" s="61"/>
      <c r="P2" s="62"/>
      <c r="Q2" s="63"/>
    </row>
    <row r="3" spans="1:18" ht="18" x14ac:dyDescent="0.35">
      <c r="A3" s="30" t="s">
        <v>76</v>
      </c>
      <c r="B3" s="30" t="s">
        <v>77</v>
      </c>
      <c r="C3" s="39" t="s">
        <v>78</v>
      </c>
      <c r="D3" s="39" t="s">
        <v>79</v>
      </c>
      <c r="E3" s="124" t="s">
        <v>10</v>
      </c>
      <c r="F3" s="124" t="s">
        <v>22</v>
      </c>
      <c r="G3" s="124" t="s">
        <v>23</v>
      </c>
      <c r="H3" s="129" t="s">
        <v>24</v>
      </c>
      <c r="I3" s="124" t="s">
        <v>25</v>
      </c>
      <c r="J3" s="124" t="s">
        <v>26</v>
      </c>
      <c r="K3" s="124" t="s">
        <v>27</v>
      </c>
      <c r="L3" s="129" t="s">
        <v>28</v>
      </c>
      <c r="M3" s="124" t="s">
        <v>29</v>
      </c>
      <c r="N3" s="129" t="s">
        <v>30</v>
      </c>
      <c r="O3" s="124" t="s">
        <v>31</v>
      </c>
      <c r="P3" s="129" t="s">
        <v>32</v>
      </c>
      <c r="Q3" s="151" t="s">
        <v>33</v>
      </c>
      <c r="R3" s="129" t="s">
        <v>34</v>
      </c>
    </row>
    <row r="4" spans="1:18" x14ac:dyDescent="0.25">
      <c r="A4" s="4">
        <v>1</v>
      </c>
      <c r="B4" s="10">
        <v>1</v>
      </c>
      <c r="C4" s="10">
        <v>2</v>
      </c>
      <c r="D4" s="10">
        <v>3</v>
      </c>
      <c r="E4" s="5">
        <f>'Kapitel 4.2.3'!F8</f>
        <v>-1.6141030000000001</v>
      </c>
      <c r="F4" s="5">
        <f>'Kapitel 4.2.3'!$G$8</f>
        <v>-0.91445500000000035</v>
      </c>
      <c r="G4" s="5">
        <f>'Kapitel 4.2.3'!$G$20</f>
        <v>0.91445099999999968</v>
      </c>
      <c r="H4" s="41">
        <f>ABS(F4-E4)</f>
        <v>0.69964799999999971</v>
      </c>
      <c r="I4" s="5">
        <f>ABS(G4-E4)</f>
        <v>2.5285539999999997</v>
      </c>
      <c r="J4" s="5">
        <f>(E4-F4)^2</f>
        <v>0.48950732390399959</v>
      </c>
      <c r="K4" s="65">
        <f>(E4-G4)^2</f>
        <v>6.3935853309159985</v>
      </c>
      <c r="L4" s="85">
        <f>EXP(-J4/2)</f>
        <v>0.78289737190013797</v>
      </c>
      <c r="M4" s="65">
        <f>EXP(-K4/2)</f>
        <v>4.0893151887815678E-2</v>
      </c>
      <c r="N4" s="89">
        <v>0.6</v>
      </c>
      <c r="O4" s="90">
        <v>0.4</v>
      </c>
      <c r="P4" s="82">
        <f>L4*N4/(L4*N4+M4*O4)</f>
        <v>0.96634970995000125</v>
      </c>
      <c r="Q4" s="99">
        <f>M4*O4/(L4*N4+M4*O4)</f>
        <v>3.3650290049998713E-2</v>
      </c>
      <c r="R4" s="85">
        <f>(1-_xlfn.NORM.S.DIST(MIN(J4:K4),TRUE))*2</f>
        <v>0.62448257070047197</v>
      </c>
    </row>
    <row r="5" spans="1:18" x14ac:dyDescent="0.25">
      <c r="A5" s="4">
        <v>1</v>
      </c>
      <c r="B5" s="10">
        <v>2</v>
      </c>
      <c r="C5" s="10">
        <v>3</v>
      </c>
      <c r="D5" s="10">
        <v>4</v>
      </c>
      <c r="E5" s="5">
        <f>'Kapitel 4.2.3'!F9</f>
        <v>-1.1476710000000003</v>
      </c>
      <c r="F5" s="5">
        <f>'Kapitel 4.2.3'!$G$8</f>
        <v>-0.91445500000000035</v>
      </c>
      <c r="G5" s="5">
        <f>'Kapitel 4.2.3'!$G$20</f>
        <v>0.91445099999999968</v>
      </c>
      <c r="H5" s="41">
        <f t="shared" ref="H5:H27" si="0">ABS(F5-E5)</f>
        <v>0.23321599999999998</v>
      </c>
      <c r="I5" s="5">
        <f t="shared" ref="I5:I27" si="1">ABS(G5-E5)</f>
        <v>2.062122</v>
      </c>
      <c r="J5" s="5">
        <f t="shared" ref="J5:J27" si="2">(E5-F5)^2</f>
        <v>5.4389702655999989E-2</v>
      </c>
      <c r="K5" s="65">
        <f t="shared" ref="K5:K27" si="3">(E5-G5)^2</f>
        <v>4.2523471428840001</v>
      </c>
      <c r="L5" s="85">
        <f t="shared" ref="L5:M27" si="4">EXP(-J5/2)</f>
        <v>0.97317159927042463</v>
      </c>
      <c r="M5" s="65">
        <f t="shared" si="4"/>
        <v>0.11929288735948208</v>
      </c>
      <c r="N5" s="89">
        <v>0.6</v>
      </c>
      <c r="O5" s="90">
        <v>0.4</v>
      </c>
      <c r="P5" s="82">
        <f t="shared" ref="P5:P27" si="5">L5*N5/(L5*N5+M5*O5)</f>
        <v>0.92445276227292172</v>
      </c>
      <c r="Q5" s="99">
        <f t="shared" ref="Q5:Q27" si="6">M5*O5/(L5*N5+M5*O5)</f>
        <v>7.5547237727078359E-2</v>
      </c>
      <c r="R5" s="85">
        <f t="shared" ref="R5:R27" si="7">(1-_xlfn.NORM.S.DIST(MIN(J5:K5),TRUE))*2</f>
        <v>0.95662468280232593</v>
      </c>
    </row>
    <row r="6" spans="1:18" x14ac:dyDescent="0.25">
      <c r="A6" s="9">
        <v>1</v>
      </c>
      <c r="B6" s="10">
        <v>3</v>
      </c>
      <c r="C6" s="10">
        <v>6</v>
      </c>
      <c r="D6" s="10">
        <v>5</v>
      </c>
      <c r="E6" s="5">
        <f>'Kapitel 4.2.3'!F10</f>
        <v>1.380882999999999</v>
      </c>
      <c r="F6" s="5">
        <f>'Kapitel 4.2.3'!$G$8</f>
        <v>-0.91445500000000035</v>
      </c>
      <c r="G6" s="5">
        <f>'Kapitel 4.2.3'!$G$20</f>
        <v>0.91445099999999968</v>
      </c>
      <c r="H6" s="41">
        <f t="shared" si="0"/>
        <v>2.2953379999999992</v>
      </c>
      <c r="I6" s="5">
        <f t="shared" si="1"/>
        <v>0.46643199999999929</v>
      </c>
      <c r="J6" s="5">
        <f t="shared" si="2"/>
        <v>5.2685765342439961</v>
      </c>
      <c r="K6" s="65">
        <f t="shared" si="3"/>
        <v>0.21755881062399934</v>
      </c>
      <c r="L6" s="85">
        <f t="shared" si="4"/>
        <v>7.1770032326518518E-2</v>
      </c>
      <c r="M6" s="65">
        <f t="shared" si="4"/>
        <v>0.89692825328486347</v>
      </c>
      <c r="N6" s="89">
        <v>0.6</v>
      </c>
      <c r="O6" s="90">
        <v>0.4</v>
      </c>
      <c r="P6" s="80">
        <f t="shared" si="5"/>
        <v>0.10716388406974348</v>
      </c>
      <c r="Q6" s="100">
        <f t="shared" si="6"/>
        <v>0.89283611593025658</v>
      </c>
      <c r="R6" s="85">
        <f t="shared" si="7"/>
        <v>0.82777288007923078</v>
      </c>
    </row>
    <row r="7" spans="1:18" x14ac:dyDescent="0.25">
      <c r="A7" s="4">
        <v>1</v>
      </c>
      <c r="B7" s="10">
        <v>4</v>
      </c>
      <c r="C7" s="10">
        <v>4</v>
      </c>
      <c r="D7" s="10">
        <v>4</v>
      </c>
      <c r="E7" s="5">
        <f>'Kapitel 4.2.3'!F11</f>
        <v>-0.1166100000000001</v>
      </c>
      <c r="F7" s="5">
        <f>'Kapitel 4.2.3'!$G$8</f>
        <v>-0.91445500000000035</v>
      </c>
      <c r="G7" s="5">
        <f>'Kapitel 4.2.3'!$G$20</f>
        <v>0.91445099999999968</v>
      </c>
      <c r="H7" s="41">
        <f t="shared" si="0"/>
        <v>0.79784500000000025</v>
      </c>
      <c r="I7" s="5">
        <f t="shared" si="1"/>
        <v>1.0310609999999998</v>
      </c>
      <c r="J7" s="5">
        <f t="shared" si="2"/>
        <v>0.63655664402500045</v>
      </c>
      <c r="K7" s="65">
        <f t="shared" si="3"/>
        <v>1.0630867857209996</v>
      </c>
      <c r="L7" s="85">
        <f t="shared" si="4"/>
        <v>0.72740030872080808</v>
      </c>
      <c r="M7" s="65">
        <f t="shared" si="4"/>
        <v>0.58769722165659954</v>
      </c>
      <c r="N7" s="89">
        <v>0.6</v>
      </c>
      <c r="O7" s="90">
        <v>0.4</v>
      </c>
      <c r="P7" s="82">
        <f t="shared" si="5"/>
        <v>0.6499296925416097</v>
      </c>
      <c r="Q7" s="99">
        <f t="shared" si="6"/>
        <v>0.3500703074583903</v>
      </c>
      <c r="R7" s="85">
        <f t="shared" si="7"/>
        <v>0.52441367361234326</v>
      </c>
    </row>
    <row r="8" spans="1:18" x14ac:dyDescent="0.25">
      <c r="A8" s="4">
        <v>1</v>
      </c>
      <c r="B8" s="10">
        <v>5</v>
      </c>
      <c r="C8" s="10">
        <v>3</v>
      </c>
      <c r="D8" s="10">
        <v>2</v>
      </c>
      <c r="E8" s="5">
        <f>'Kapitel 4.2.3'!F12</f>
        <v>-1.8413000000000235E-2</v>
      </c>
      <c r="F8" s="5">
        <f>'Kapitel 4.2.3'!$G$8</f>
        <v>-0.91445500000000035</v>
      </c>
      <c r="G8" s="5">
        <f>'Kapitel 4.2.3'!$G$20</f>
        <v>0.91445099999999968</v>
      </c>
      <c r="H8" s="41">
        <f t="shared" si="0"/>
        <v>0.89604200000000012</v>
      </c>
      <c r="I8" s="5">
        <f t="shared" si="1"/>
        <v>0.93286399999999992</v>
      </c>
      <c r="J8" s="5">
        <f t="shared" si="2"/>
        <v>0.80289126576400016</v>
      </c>
      <c r="K8" s="65">
        <f t="shared" si="3"/>
        <v>0.87023524249599982</v>
      </c>
      <c r="L8" s="85">
        <f t="shared" si="4"/>
        <v>0.66935170943388278</v>
      </c>
      <c r="M8" s="65">
        <f t="shared" si="4"/>
        <v>0.64718853947730615</v>
      </c>
      <c r="N8" s="89">
        <v>0.6</v>
      </c>
      <c r="O8" s="90">
        <v>0.4</v>
      </c>
      <c r="P8" s="82">
        <f t="shared" si="5"/>
        <v>0.60805339891291466</v>
      </c>
      <c r="Q8" s="99">
        <f t="shared" si="6"/>
        <v>0.3919466010870854</v>
      </c>
      <c r="R8" s="85">
        <f t="shared" si="7"/>
        <v>0.42203758478872633</v>
      </c>
    </row>
    <row r="9" spans="1:18" x14ac:dyDescent="0.25">
      <c r="A9" s="4">
        <v>1</v>
      </c>
      <c r="B9" s="10">
        <v>6</v>
      </c>
      <c r="C9" s="10">
        <v>4</v>
      </c>
      <c r="D9" s="10">
        <v>7</v>
      </c>
      <c r="E9" s="5">
        <f>'Kapitel 4.2.3'!F13</f>
        <v>-1.8104970000000002</v>
      </c>
      <c r="F9" s="5">
        <f>'Kapitel 4.2.3'!$G$8</f>
        <v>-0.91445500000000035</v>
      </c>
      <c r="G9" s="5">
        <f>'Kapitel 4.2.3'!$G$20</f>
        <v>0.91445099999999968</v>
      </c>
      <c r="H9" s="41">
        <f t="shared" si="0"/>
        <v>0.89604199999999989</v>
      </c>
      <c r="I9" s="5">
        <f t="shared" si="1"/>
        <v>2.7249479999999999</v>
      </c>
      <c r="J9" s="5">
        <f t="shared" si="2"/>
        <v>0.80289126576399983</v>
      </c>
      <c r="K9" s="65">
        <f t="shared" si="3"/>
        <v>7.425341602704</v>
      </c>
      <c r="L9" s="85">
        <f t="shared" si="4"/>
        <v>0.66935170943388289</v>
      </c>
      <c r="M9" s="65">
        <f t="shared" si="4"/>
        <v>2.4412235893023562E-2</v>
      </c>
      <c r="N9" s="89">
        <v>0.6</v>
      </c>
      <c r="O9" s="90">
        <v>0.4</v>
      </c>
      <c r="P9" s="82">
        <f t="shared" si="5"/>
        <v>0.97626284407509045</v>
      </c>
      <c r="Q9" s="99">
        <f t="shared" si="6"/>
        <v>2.3737155924909496E-2</v>
      </c>
      <c r="R9" s="85">
        <f t="shared" si="7"/>
        <v>0.42203758478872655</v>
      </c>
    </row>
    <row r="10" spans="1:18" x14ac:dyDescent="0.25">
      <c r="A10" s="4">
        <v>1</v>
      </c>
      <c r="B10" s="10">
        <v>7</v>
      </c>
      <c r="C10" s="10">
        <v>3</v>
      </c>
      <c r="D10" s="10">
        <v>5</v>
      </c>
      <c r="E10" s="5">
        <f>'Kapitel 4.2.3'!F14</f>
        <v>-1.7123000000000004</v>
      </c>
      <c r="F10" s="5">
        <f>'Kapitel 4.2.3'!$G$8</f>
        <v>-0.91445500000000035</v>
      </c>
      <c r="G10" s="5">
        <f>'Kapitel 4.2.3'!$G$20</f>
        <v>0.91445099999999968</v>
      </c>
      <c r="H10" s="41">
        <f t="shared" si="0"/>
        <v>0.79784500000000003</v>
      </c>
      <c r="I10" s="5">
        <f t="shared" si="1"/>
        <v>2.6267510000000001</v>
      </c>
      <c r="J10" s="5">
        <f t="shared" si="2"/>
        <v>0.63655664402500001</v>
      </c>
      <c r="K10" s="65">
        <f t="shared" si="3"/>
        <v>6.8998208160010002</v>
      </c>
      <c r="L10" s="85">
        <f t="shared" si="4"/>
        <v>0.7274003087208083</v>
      </c>
      <c r="M10" s="65">
        <f t="shared" si="4"/>
        <v>3.1748480660517026E-2</v>
      </c>
      <c r="N10" s="89">
        <v>0.6</v>
      </c>
      <c r="O10" s="90">
        <v>0.4</v>
      </c>
      <c r="P10" s="82">
        <f t="shared" si="5"/>
        <v>0.97172506521249435</v>
      </c>
      <c r="Q10" s="99">
        <f t="shared" si="6"/>
        <v>2.8274934787505677E-2</v>
      </c>
      <c r="R10" s="85">
        <f t="shared" si="7"/>
        <v>0.52441367361234326</v>
      </c>
    </row>
    <row r="11" spans="1:18" x14ac:dyDescent="0.25">
      <c r="A11" s="4">
        <v>1</v>
      </c>
      <c r="B11" s="10">
        <v>8</v>
      </c>
      <c r="C11" s="10">
        <v>2</v>
      </c>
      <c r="D11" s="10">
        <v>4</v>
      </c>
      <c r="E11" s="5">
        <f>'Kapitel 4.2.3'!F15</f>
        <v>-2.1787320000000001</v>
      </c>
      <c r="F11" s="5">
        <f>'Kapitel 4.2.3'!$G$8</f>
        <v>-0.91445500000000035</v>
      </c>
      <c r="G11" s="5">
        <f>'Kapitel 4.2.3'!$G$20</f>
        <v>0.91445099999999968</v>
      </c>
      <c r="H11" s="41">
        <f t="shared" si="0"/>
        <v>1.2642769999999999</v>
      </c>
      <c r="I11" s="5">
        <f t="shared" si="1"/>
        <v>3.0931829999999998</v>
      </c>
      <c r="J11" s="5">
        <f t="shared" si="2"/>
        <v>1.5983963327289996</v>
      </c>
      <c r="K11" s="65">
        <f t="shared" si="3"/>
        <v>9.5677810714889979</v>
      </c>
      <c r="L11" s="85">
        <f t="shared" si="4"/>
        <v>0.44968939567781829</v>
      </c>
      <c r="M11" s="65">
        <f t="shared" si="4"/>
        <v>8.3633974931203985E-3</v>
      </c>
      <c r="N11" s="89">
        <v>0.6</v>
      </c>
      <c r="O11" s="90">
        <v>0.4</v>
      </c>
      <c r="P11" s="82">
        <f t="shared" si="5"/>
        <v>0.98775307040482341</v>
      </c>
      <c r="Q11" s="99">
        <f t="shared" si="6"/>
        <v>1.2246929595176672E-2</v>
      </c>
      <c r="R11" s="85">
        <f t="shared" si="7"/>
        <v>0.10995480027827131</v>
      </c>
    </row>
    <row r="12" spans="1:18" x14ac:dyDescent="0.25">
      <c r="A12" s="4">
        <v>1</v>
      </c>
      <c r="B12" s="10">
        <v>9</v>
      </c>
      <c r="C12" s="10">
        <v>5</v>
      </c>
      <c r="D12" s="10">
        <v>6</v>
      </c>
      <c r="E12" s="5">
        <f>'Kapitel 4.2.3'!F16</f>
        <v>-0.21480699999999997</v>
      </c>
      <c r="F12" s="5">
        <f>'Kapitel 4.2.3'!$G$8</f>
        <v>-0.91445500000000035</v>
      </c>
      <c r="G12" s="5">
        <f>'Kapitel 4.2.3'!$G$20</f>
        <v>0.91445099999999968</v>
      </c>
      <c r="H12" s="41">
        <f t="shared" si="0"/>
        <v>0.69964800000000038</v>
      </c>
      <c r="I12" s="5">
        <f t="shared" si="1"/>
        <v>1.1292579999999997</v>
      </c>
      <c r="J12" s="5">
        <f t="shared" si="2"/>
        <v>0.48950732390400054</v>
      </c>
      <c r="K12" s="65">
        <f t="shared" si="3"/>
        <v>1.2752236305639992</v>
      </c>
      <c r="L12" s="85">
        <f t="shared" si="4"/>
        <v>0.78289737190013753</v>
      </c>
      <c r="M12" s="65">
        <f t="shared" si="4"/>
        <v>0.52855320063653344</v>
      </c>
      <c r="N12" s="89">
        <v>0.6</v>
      </c>
      <c r="O12" s="90">
        <v>0.4</v>
      </c>
      <c r="P12" s="82">
        <f t="shared" si="5"/>
        <v>0.68961569628832553</v>
      </c>
      <c r="Q12" s="99">
        <f t="shared" si="6"/>
        <v>0.31038430371167447</v>
      </c>
      <c r="R12" s="85">
        <f t="shared" si="7"/>
        <v>0.62448257070047131</v>
      </c>
    </row>
    <row r="13" spans="1:18" x14ac:dyDescent="0.25">
      <c r="A13" s="4">
        <v>1</v>
      </c>
      <c r="B13" s="10">
        <v>10</v>
      </c>
      <c r="C13" s="10">
        <v>3</v>
      </c>
      <c r="D13" s="10">
        <v>6</v>
      </c>
      <c r="E13" s="5">
        <f>'Kapitel 4.2.3'!F17</f>
        <v>-2.2769290000000004</v>
      </c>
      <c r="F13" s="5">
        <f>'Kapitel 4.2.3'!$G$8</f>
        <v>-0.91445500000000035</v>
      </c>
      <c r="G13" s="5">
        <f>'Kapitel 4.2.3'!$G$20</f>
        <v>0.91445099999999968</v>
      </c>
      <c r="H13" s="41">
        <f t="shared" si="0"/>
        <v>1.3624740000000002</v>
      </c>
      <c r="I13" s="5">
        <f t="shared" si="1"/>
        <v>3.1913800000000001</v>
      </c>
      <c r="J13" s="5">
        <f t="shared" si="2"/>
        <v>1.8563354006760004</v>
      </c>
      <c r="K13" s="65">
        <f t="shared" si="3"/>
        <v>10.1849063044</v>
      </c>
      <c r="L13" s="85">
        <f t="shared" si="4"/>
        <v>0.39527731372840136</v>
      </c>
      <c r="M13" s="65">
        <f t="shared" si="4"/>
        <v>6.1429318413380538E-3</v>
      </c>
      <c r="N13" s="89">
        <v>0.6</v>
      </c>
      <c r="O13" s="90">
        <v>0.4</v>
      </c>
      <c r="P13" s="82">
        <f t="shared" si="5"/>
        <v>0.98974569643088561</v>
      </c>
      <c r="Q13" s="99">
        <f t="shared" si="6"/>
        <v>1.0254303569114312E-2</v>
      </c>
      <c r="R13" s="85">
        <f t="shared" si="7"/>
        <v>6.3405766199956304E-2</v>
      </c>
    </row>
    <row r="14" spans="1:18" x14ac:dyDescent="0.25">
      <c r="A14" s="4">
        <v>1</v>
      </c>
      <c r="B14" s="10">
        <v>11</v>
      </c>
      <c r="C14" s="10">
        <v>3</v>
      </c>
      <c r="D14" s="10">
        <v>3</v>
      </c>
      <c r="E14" s="5">
        <f>'Kapitel 4.2.3'!F18</f>
        <v>-0.58304200000000028</v>
      </c>
      <c r="F14" s="5">
        <f>'Kapitel 4.2.3'!$G$8</f>
        <v>-0.91445500000000035</v>
      </c>
      <c r="G14" s="5">
        <f>'Kapitel 4.2.3'!$G$20</f>
        <v>0.91445099999999968</v>
      </c>
      <c r="H14" s="41">
        <f t="shared" si="0"/>
        <v>0.33141300000000007</v>
      </c>
      <c r="I14" s="5">
        <f t="shared" si="1"/>
        <v>1.497493</v>
      </c>
      <c r="J14" s="5">
        <f t="shared" si="2"/>
        <v>0.10983457656900004</v>
      </c>
      <c r="K14" s="65">
        <f t="shared" si="3"/>
        <v>2.2424852850489998</v>
      </c>
      <c r="L14" s="85">
        <f t="shared" si="4"/>
        <v>0.94656343660141595</v>
      </c>
      <c r="M14" s="65">
        <f t="shared" si="4"/>
        <v>0.325874597285218</v>
      </c>
      <c r="N14" s="89">
        <v>0.6</v>
      </c>
      <c r="O14" s="90">
        <v>0.4</v>
      </c>
      <c r="P14" s="82">
        <f t="shared" si="5"/>
        <v>0.8133293749601529</v>
      </c>
      <c r="Q14" s="99">
        <f t="shared" si="6"/>
        <v>0.18667062503984708</v>
      </c>
      <c r="R14" s="85">
        <f t="shared" si="7"/>
        <v>0.91254056878844048</v>
      </c>
    </row>
    <row r="15" spans="1:18" x14ac:dyDescent="0.25">
      <c r="A15" s="12">
        <v>1</v>
      </c>
      <c r="B15" s="13">
        <v>12</v>
      </c>
      <c r="C15" s="13">
        <v>4</v>
      </c>
      <c r="D15" s="13">
        <v>5</v>
      </c>
      <c r="E15" s="15">
        <f>'Kapitel 4.2.3'!F19</f>
        <v>-0.68123900000000015</v>
      </c>
      <c r="F15" s="15">
        <f>'Kapitel 4.2.3'!$G$8</f>
        <v>-0.91445500000000035</v>
      </c>
      <c r="G15" s="87">
        <f>'Kapitel 4.2.3'!$G$20</f>
        <v>0.91445099999999968</v>
      </c>
      <c r="H15" s="42">
        <f t="shared" si="0"/>
        <v>0.2332160000000002</v>
      </c>
      <c r="I15" s="15">
        <f t="shared" si="1"/>
        <v>1.5956899999999998</v>
      </c>
      <c r="J15" s="15">
        <f t="shared" si="2"/>
        <v>5.4389702656000093E-2</v>
      </c>
      <c r="K15" s="88">
        <f t="shared" si="3"/>
        <v>2.5462265760999996</v>
      </c>
      <c r="L15" s="86">
        <f t="shared" si="4"/>
        <v>0.97317159927042451</v>
      </c>
      <c r="M15" s="88">
        <f t="shared" si="4"/>
        <v>0.27995867162397059</v>
      </c>
      <c r="N15" s="91">
        <v>0.6</v>
      </c>
      <c r="O15" s="98">
        <v>0.4</v>
      </c>
      <c r="P15" s="83">
        <f t="shared" si="5"/>
        <v>0.83907795279562769</v>
      </c>
      <c r="Q15" s="101">
        <f t="shared" si="6"/>
        <v>0.16092204720437234</v>
      </c>
      <c r="R15" s="86">
        <f t="shared" si="7"/>
        <v>0.95662468280232571</v>
      </c>
    </row>
    <row r="16" spans="1:18" x14ac:dyDescent="0.25">
      <c r="A16" s="4">
        <v>2</v>
      </c>
      <c r="B16" s="10">
        <v>13</v>
      </c>
      <c r="C16" s="10">
        <v>5</v>
      </c>
      <c r="D16" s="10">
        <v>4</v>
      </c>
      <c r="E16" s="5">
        <f>'Kapitel 4.2.3'!F20</f>
        <v>0.91445100000000012</v>
      </c>
      <c r="F16" s="5">
        <f>'Kapitel 4.2.3'!$G$8</f>
        <v>-0.91445500000000035</v>
      </c>
      <c r="G16" s="5">
        <f>'Kapitel 4.2.3'!$G$20</f>
        <v>0.91445099999999968</v>
      </c>
      <c r="H16" s="41">
        <f t="shared" si="0"/>
        <v>1.8289060000000004</v>
      </c>
      <c r="I16" s="5">
        <f t="shared" si="1"/>
        <v>4.4408920985006262E-16</v>
      </c>
      <c r="J16" s="5">
        <f t="shared" si="2"/>
        <v>3.3448971568360015</v>
      </c>
      <c r="K16" s="65">
        <f t="shared" si="3"/>
        <v>1.9721522630525295E-31</v>
      </c>
      <c r="L16" s="85">
        <f t="shared" si="4"/>
        <v>0.18778669179731358</v>
      </c>
      <c r="M16" s="65">
        <f t="shared" si="4"/>
        <v>1</v>
      </c>
      <c r="N16" s="89">
        <v>0.6</v>
      </c>
      <c r="O16" s="90">
        <v>0.4</v>
      </c>
      <c r="P16" s="80">
        <f t="shared" si="5"/>
        <v>0.21977406951140188</v>
      </c>
      <c r="Q16" s="102">
        <f t="shared" si="6"/>
        <v>0.78022593048859823</v>
      </c>
      <c r="R16" s="85">
        <f t="shared" si="7"/>
        <v>1</v>
      </c>
    </row>
    <row r="17" spans="1:18" x14ac:dyDescent="0.25">
      <c r="A17" s="4">
        <v>2</v>
      </c>
      <c r="B17" s="10">
        <v>14</v>
      </c>
      <c r="C17" s="10">
        <v>4</v>
      </c>
      <c r="D17" s="10">
        <v>3</v>
      </c>
      <c r="E17" s="5">
        <f>'Kapitel 4.2.3'!F21</f>
        <v>0.44801899999999995</v>
      </c>
      <c r="F17" s="5">
        <f>'Kapitel 4.2.3'!$G$8</f>
        <v>-0.91445500000000035</v>
      </c>
      <c r="G17" s="5">
        <f>'Kapitel 4.2.3'!$G$20</f>
        <v>0.91445099999999968</v>
      </c>
      <c r="H17" s="41">
        <f t="shared" si="0"/>
        <v>1.3624740000000002</v>
      </c>
      <c r="I17" s="5">
        <f t="shared" si="1"/>
        <v>0.46643199999999974</v>
      </c>
      <c r="J17" s="5">
        <f t="shared" si="2"/>
        <v>1.8563354006760004</v>
      </c>
      <c r="K17" s="65">
        <f t="shared" si="3"/>
        <v>0.21755881062399976</v>
      </c>
      <c r="L17" s="85">
        <f t="shared" si="4"/>
        <v>0.39527731372840136</v>
      </c>
      <c r="M17" s="65">
        <f t="shared" si="4"/>
        <v>0.89692825328486325</v>
      </c>
      <c r="N17" s="89">
        <v>0.6</v>
      </c>
      <c r="O17" s="90">
        <v>0.4</v>
      </c>
      <c r="P17" s="80">
        <f t="shared" si="5"/>
        <v>0.39797178865417232</v>
      </c>
      <c r="Q17" s="102">
        <f t="shared" si="6"/>
        <v>0.60202821134582762</v>
      </c>
      <c r="R17" s="85">
        <f t="shared" si="7"/>
        <v>0.82777288007923033</v>
      </c>
    </row>
    <row r="18" spans="1:18" x14ac:dyDescent="0.25">
      <c r="A18" s="9">
        <v>2</v>
      </c>
      <c r="B18" s="10">
        <v>15</v>
      </c>
      <c r="C18" s="10">
        <v>7</v>
      </c>
      <c r="D18" s="10">
        <v>5</v>
      </c>
      <c r="E18" s="5">
        <f>'Kapitel 4.2.3'!F22</f>
        <v>2.4119440000000001</v>
      </c>
      <c r="F18" s="5">
        <f>'Kapitel 4.2.3'!$G$8</f>
        <v>-0.91445500000000035</v>
      </c>
      <c r="G18" s="5">
        <f>'Kapitel 4.2.3'!$G$20</f>
        <v>0.91445099999999968</v>
      </c>
      <c r="H18" s="41">
        <f t="shared" si="0"/>
        <v>3.3263990000000003</v>
      </c>
      <c r="I18" s="5">
        <f t="shared" si="1"/>
        <v>1.4974930000000004</v>
      </c>
      <c r="J18" s="5">
        <f t="shared" si="2"/>
        <v>11.064930307201003</v>
      </c>
      <c r="K18" s="65">
        <f t="shared" si="3"/>
        <v>2.2424852850490011</v>
      </c>
      <c r="L18" s="85">
        <f t="shared" si="4"/>
        <v>3.9562243575351277E-3</v>
      </c>
      <c r="M18" s="65">
        <f t="shared" si="4"/>
        <v>0.32587459728521778</v>
      </c>
      <c r="N18" s="89">
        <v>0.6</v>
      </c>
      <c r="O18" s="90">
        <v>0.4</v>
      </c>
      <c r="P18" s="80">
        <f t="shared" si="5"/>
        <v>1.7884800351683001E-2</v>
      </c>
      <c r="Q18" s="102">
        <f t="shared" si="6"/>
        <v>0.98211519964831695</v>
      </c>
      <c r="R18" s="85">
        <f t="shared" si="7"/>
        <v>2.4930025289039648E-2</v>
      </c>
    </row>
    <row r="19" spans="1:18" x14ac:dyDescent="0.25">
      <c r="A19" s="4">
        <v>2</v>
      </c>
      <c r="B19" s="10">
        <v>16</v>
      </c>
      <c r="C19" s="10">
        <v>3</v>
      </c>
      <c r="D19" s="10">
        <v>3</v>
      </c>
      <c r="E19" s="5">
        <f>'Kapitel 4.2.3'!F23</f>
        <v>-0.58304200000000028</v>
      </c>
      <c r="F19" s="5">
        <f>'Kapitel 4.2.3'!$G$8</f>
        <v>-0.91445500000000035</v>
      </c>
      <c r="G19" s="5">
        <f>'Kapitel 4.2.3'!$G$20</f>
        <v>0.91445099999999968</v>
      </c>
      <c r="H19" s="41">
        <f t="shared" si="0"/>
        <v>0.33141300000000007</v>
      </c>
      <c r="I19" s="5">
        <f t="shared" si="1"/>
        <v>1.497493</v>
      </c>
      <c r="J19" s="5">
        <f t="shared" si="2"/>
        <v>0.10983457656900004</v>
      </c>
      <c r="K19" s="65">
        <f t="shared" si="3"/>
        <v>2.2424852850489998</v>
      </c>
      <c r="L19" s="85">
        <f t="shared" si="4"/>
        <v>0.94656343660141595</v>
      </c>
      <c r="M19" s="65">
        <f t="shared" si="4"/>
        <v>0.325874597285218</v>
      </c>
      <c r="N19" s="89">
        <v>0.6</v>
      </c>
      <c r="O19" s="90">
        <v>0.4</v>
      </c>
      <c r="P19" s="84">
        <f t="shared" si="5"/>
        <v>0.8133293749601529</v>
      </c>
      <c r="Q19" s="99">
        <f t="shared" si="6"/>
        <v>0.18667062503984708</v>
      </c>
      <c r="R19" s="85">
        <f t="shared" si="7"/>
        <v>0.91254056878844048</v>
      </c>
    </row>
    <row r="20" spans="1:18" x14ac:dyDescent="0.25">
      <c r="A20" s="9">
        <v>2</v>
      </c>
      <c r="B20" s="10">
        <v>17</v>
      </c>
      <c r="C20" s="10">
        <v>4</v>
      </c>
      <c r="D20" s="10">
        <v>4</v>
      </c>
      <c r="E20" s="5">
        <f>'Kapitel 4.2.3'!F24</f>
        <v>-0.1166100000000001</v>
      </c>
      <c r="F20" s="5">
        <f>'Kapitel 4.2.3'!$G$8</f>
        <v>-0.91445500000000035</v>
      </c>
      <c r="G20" s="5">
        <f>'Kapitel 4.2.3'!$G$20</f>
        <v>0.91445099999999968</v>
      </c>
      <c r="H20" s="41">
        <f t="shared" si="0"/>
        <v>0.79784500000000025</v>
      </c>
      <c r="I20" s="5">
        <f t="shared" si="1"/>
        <v>1.0310609999999998</v>
      </c>
      <c r="J20" s="5">
        <f t="shared" si="2"/>
        <v>0.63655664402500045</v>
      </c>
      <c r="K20" s="65">
        <f t="shared" si="3"/>
        <v>1.0630867857209996</v>
      </c>
      <c r="L20" s="85">
        <f t="shared" si="4"/>
        <v>0.72740030872080808</v>
      </c>
      <c r="M20" s="65">
        <f t="shared" si="4"/>
        <v>0.58769722165659954</v>
      </c>
      <c r="N20" s="89">
        <v>0.6</v>
      </c>
      <c r="O20" s="90">
        <v>0.4</v>
      </c>
      <c r="P20" s="84">
        <f t="shared" si="5"/>
        <v>0.6499296925416097</v>
      </c>
      <c r="Q20" s="99">
        <f t="shared" si="6"/>
        <v>0.3500703074583903</v>
      </c>
      <c r="R20" s="85">
        <f t="shared" si="7"/>
        <v>0.52441367361234326</v>
      </c>
    </row>
    <row r="21" spans="1:18" x14ac:dyDescent="0.25">
      <c r="A21" s="4">
        <v>2</v>
      </c>
      <c r="B21" s="10">
        <v>18</v>
      </c>
      <c r="C21" s="10">
        <v>5</v>
      </c>
      <c r="D21" s="10">
        <v>2</v>
      </c>
      <c r="E21" s="5">
        <f>'Kapitel 4.2.3'!F25</f>
        <v>2.0437090000000002</v>
      </c>
      <c r="F21" s="5">
        <f>'Kapitel 4.2.3'!$G$8</f>
        <v>-0.91445500000000035</v>
      </c>
      <c r="G21" s="5">
        <f>'Kapitel 4.2.3'!$G$20</f>
        <v>0.91445099999999968</v>
      </c>
      <c r="H21" s="41">
        <f t="shared" si="0"/>
        <v>2.9581640000000005</v>
      </c>
      <c r="I21" s="5">
        <f t="shared" si="1"/>
        <v>1.1292580000000005</v>
      </c>
      <c r="J21" s="5">
        <f t="shared" si="2"/>
        <v>8.7507342508960022</v>
      </c>
      <c r="K21" s="65">
        <f t="shared" si="3"/>
        <v>1.2752236305640012</v>
      </c>
      <c r="L21" s="85">
        <f t="shared" si="4"/>
        <v>1.2583521663291734E-2</v>
      </c>
      <c r="M21" s="65">
        <f t="shared" si="4"/>
        <v>0.52855320063653288</v>
      </c>
      <c r="N21" s="89">
        <v>0.6</v>
      </c>
      <c r="O21" s="90">
        <v>0.4</v>
      </c>
      <c r="P21" s="80">
        <f t="shared" si="5"/>
        <v>3.447990573483644E-2</v>
      </c>
      <c r="Q21" s="102">
        <f t="shared" si="6"/>
        <v>0.96552009426516361</v>
      </c>
      <c r="R21" s="85">
        <f t="shared" si="7"/>
        <v>0.20223009957226568</v>
      </c>
    </row>
    <row r="22" spans="1:18" x14ac:dyDescent="0.25">
      <c r="A22" s="4">
        <v>2</v>
      </c>
      <c r="B22" s="10">
        <v>19</v>
      </c>
      <c r="C22" s="10">
        <v>4</v>
      </c>
      <c r="D22" s="10">
        <v>2</v>
      </c>
      <c r="E22" s="5">
        <f>'Kapitel 4.2.3'!F26</f>
        <v>1.012648</v>
      </c>
      <c r="F22" s="5">
        <f>'Kapitel 4.2.3'!$G$8</f>
        <v>-0.91445500000000035</v>
      </c>
      <c r="G22" s="5">
        <f>'Kapitel 4.2.3'!$G$20</f>
        <v>0.91445099999999968</v>
      </c>
      <c r="H22" s="41">
        <f t="shared" si="0"/>
        <v>1.9271030000000002</v>
      </c>
      <c r="I22" s="5">
        <f t="shared" si="1"/>
        <v>9.8197000000000312E-2</v>
      </c>
      <c r="J22" s="5">
        <f t="shared" si="2"/>
        <v>3.7137259726090011</v>
      </c>
      <c r="K22" s="65">
        <f t="shared" si="3"/>
        <v>9.6426508090000605E-3</v>
      </c>
      <c r="L22" s="85">
        <f t="shared" si="4"/>
        <v>0.15616174431894933</v>
      </c>
      <c r="M22" s="65">
        <f t="shared" si="4"/>
        <v>0.99519027852855868</v>
      </c>
      <c r="N22" s="89">
        <v>0.6</v>
      </c>
      <c r="O22" s="90">
        <v>0.4</v>
      </c>
      <c r="P22" s="80">
        <f t="shared" si="5"/>
        <v>0.19052899709267465</v>
      </c>
      <c r="Q22" s="102">
        <f t="shared" si="6"/>
        <v>0.80947100290732543</v>
      </c>
      <c r="R22" s="85">
        <f t="shared" si="7"/>
        <v>0.99230639702058765</v>
      </c>
    </row>
    <row r="23" spans="1:18" x14ac:dyDescent="0.25">
      <c r="A23" s="4">
        <v>2</v>
      </c>
      <c r="B23" s="10">
        <v>20</v>
      </c>
      <c r="C23" s="10">
        <v>5</v>
      </c>
      <c r="D23" s="10">
        <v>5</v>
      </c>
      <c r="E23" s="5">
        <f>'Kapitel 4.2.3'!F27</f>
        <v>0.34982200000000008</v>
      </c>
      <c r="F23" s="5">
        <f>'Kapitel 4.2.3'!$G$8</f>
        <v>-0.91445500000000035</v>
      </c>
      <c r="G23" s="5">
        <f>'Kapitel 4.2.3'!$G$20</f>
        <v>0.91445099999999968</v>
      </c>
      <c r="H23" s="41">
        <f t="shared" si="0"/>
        <v>1.2642770000000003</v>
      </c>
      <c r="I23" s="5">
        <f t="shared" si="1"/>
        <v>0.5646289999999996</v>
      </c>
      <c r="J23" s="5">
        <f t="shared" si="2"/>
        <v>1.5983963327290007</v>
      </c>
      <c r="K23" s="65">
        <f t="shared" si="3"/>
        <v>0.31880590764099953</v>
      </c>
      <c r="L23" s="85">
        <f t="shared" si="4"/>
        <v>0.44968939567781802</v>
      </c>
      <c r="M23" s="65">
        <f t="shared" si="4"/>
        <v>0.85265271006938093</v>
      </c>
      <c r="N23" s="89">
        <v>0.6</v>
      </c>
      <c r="O23" s="90">
        <v>0.4</v>
      </c>
      <c r="P23" s="80">
        <f t="shared" si="5"/>
        <v>0.44168407684822847</v>
      </c>
      <c r="Q23" s="102">
        <f t="shared" si="6"/>
        <v>0.55831592315177136</v>
      </c>
      <c r="R23" s="85">
        <f t="shared" si="7"/>
        <v>0.74987369821224092</v>
      </c>
    </row>
    <row r="24" spans="1:18" x14ac:dyDescent="0.25">
      <c r="A24" s="4">
        <v>2</v>
      </c>
      <c r="B24" s="10">
        <v>21</v>
      </c>
      <c r="C24" s="10">
        <v>6</v>
      </c>
      <c r="D24" s="10">
        <v>7</v>
      </c>
      <c r="E24" s="5">
        <f>'Kapitel 4.2.3'!F28</f>
        <v>0.25162499999999888</v>
      </c>
      <c r="F24" s="5">
        <f>'Kapitel 4.2.3'!$G$8</f>
        <v>-0.91445500000000035</v>
      </c>
      <c r="G24" s="5">
        <f>'Kapitel 4.2.3'!$G$20</f>
        <v>0.91445099999999968</v>
      </c>
      <c r="H24" s="41">
        <f t="shared" si="0"/>
        <v>1.1660799999999991</v>
      </c>
      <c r="I24" s="5">
        <f t="shared" si="1"/>
        <v>0.6628260000000008</v>
      </c>
      <c r="J24" s="5">
        <f t="shared" si="2"/>
        <v>1.359742566399998</v>
      </c>
      <c r="K24" s="65">
        <f t="shared" si="3"/>
        <v>0.43933830627600107</v>
      </c>
      <c r="L24" s="85">
        <f t="shared" si="4"/>
        <v>0.50668220668067199</v>
      </c>
      <c r="M24" s="65">
        <f t="shared" si="4"/>
        <v>0.8027843527150359</v>
      </c>
      <c r="N24" s="89">
        <v>0.6</v>
      </c>
      <c r="O24" s="90">
        <v>0.4</v>
      </c>
      <c r="P24" s="80">
        <f t="shared" si="5"/>
        <v>0.48631916015206728</v>
      </c>
      <c r="Q24" s="102">
        <f t="shared" si="6"/>
        <v>0.51368083984793278</v>
      </c>
      <c r="R24" s="85">
        <f t="shared" si="7"/>
        <v>0.6604164218157611</v>
      </c>
    </row>
    <row r="25" spans="1:18" x14ac:dyDescent="0.25">
      <c r="A25" s="4">
        <v>2</v>
      </c>
      <c r="B25" s="10">
        <v>22</v>
      </c>
      <c r="C25" s="10">
        <v>5</v>
      </c>
      <c r="D25" s="10">
        <v>3</v>
      </c>
      <c r="E25" s="5">
        <f>'Kapitel 4.2.3'!F29</f>
        <v>1.4790800000000002</v>
      </c>
      <c r="F25" s="5">
        <f>'Kapitel 4.2.3'!$G$8</f>
        <v>-0.91445500000000035</v>
      </c>
      <c r="G25" s="5">
        <f>'Kapitel 4.2.3'!$G$20</f>
        <v>0.91445099999999968</v>
      </c>
      <c r="H25" s="41">
        <f t="shared" si="0"/>
        <v>2.3935350000000004</v>
      </c>
      <c r="I25" s="5">
        <f t="shared" si="1"/>
        <v>0.56462900000000049</v>
      </c>
      <c r="J25" s="5">
        <f t="shared" si="2"/>
        <v>5.7290097962250019</v>
      </c>
      <c r="K25" s="65">
        <f t="shared" si="3"/>
        <v>0.31880590764100053</v>
      </c>
      <c r="L25" s="85">
        <f t="shared" si="4"/>
        <v>5.7011350572985918E-2</v>
      </c>
      <c r="M25" s="65">
        <f t="shared" si="4"/>
        <v>0.85265271006938048</v>
      </c>
      <c r="N25" s="89">
        <v>0.6</v>
      </c>
      <c r="O25" s="90">
        <v>0.4</v>
      </c>
      <c r="P25" s="80">
        <f t="shared" si="5"/>
        <v>9.1153042551314567E-2</v>
      </c>
      <c r="Q25" s="102">
        <f t="shared" si="6"/>
        <v>0.90884695744868549</v>
      </c>
      <c r="R25" s="85">
        <f t="shared" si="7"/>
        <v>0.74987369821224004</v>
      </c>
    </row>
    <row r="26" spans="1:18" x14ac:dyDescent="0.25">
      <c r="A26" s="4">
        <v>2</v>
      </c>
      <c r="B26" s="10">
        <v>23</v>
      </c>
      <c r="C26" s="10">
        <v>6</v>
      </c>
      <c r="D26" s="10">
        <v>4</v>
      </c>
      <c r="E26" s="5">
        <f>'Kapitel 4.2.3'!F30</f>
        <v>1.945511999999999</v>
      </c>
      <c r="F26" s="5">
        <f>'Kapitel 4.2.3'!$G$8</f>
        <v>-0.91445500000000035</v>
      </c>
      <c r="G26" s="5">
        <f>'Kapitel 4.2.3'!$G$20</f>
        <v>0.91445099999999968</v>
      </c>
      <c r="H26" s="41">
        <f t="shared" si="0"/>
        <v>2.8599669999999993</v>
      </c>
      <c r="I26" s="5">
        <f t="shared" si="1"/>
        <v>1.0310609999999993</v>
      </c>
      <c r="J26" s="5">
        <f t="shared" si="2"/>
        <v>8.1794112410889959</v>
      </c>
      <c r="K26" s="65">
        <f t="shared" si="3"/>
        <v>1.0630867857209987</v>
      </c>
      <c r="L26" s="85">
        <f t="shared" si="4"/>
        <v>1.6744161970417133E-2</v>
      </c>
      <c r="M26" s="65">
        <f t="shared" si="4"/>
        <v>0.58769722165659977</v>
      </c>
      <c r="N26" s="89">
        <v>0.6</v>
      </c>
      <c r="O26" s="90">
        <v>0.4</v>
      </c>
      <c r="P26" s="80">
        <f t="shared" si="5"/>
        <v>4.0985135617930143E-2</v>
      </c>
      <c r="Q26" s="102">
        <f t="shared" si="6"/>
        <v>0.95901486438206984</v>
      </c>
      <c r="R26" s="85">
        <f t="shared" si="7"/>
        <v>0.28774259645173328</v>
      </c>
    </row>
    <row r="27" spans="1:18" x14ac:dyDescent="0.25">
      <c r="A27" s="12">
        <v>2</v>
      </c>
      <c r="B27" s="13">
        <v>24</v>
      </c>
      <c r="C27" s="13">
        <v>6</v>
      </c>
      <c r="D27" s="13">
        <v>1</v>
      </c>
      <c r="E27" s="15">
        <f>'Kapitel 4.2.3'!F31</f>
        <v>0.81625399999999892</v>
      </c>
      <c r="F27" s="15">
        <f>'Kapitel 4.2.3'!$G$8</f>
        <v>-0.91445500000000035</v>
      </c>
      <c r="G27" s="87">
        <f>'Kapitel 4.2.3'!$G$20</f>
        <v>0.91445099999999968</v>
      </c>
      <c r="H27" s="42">
        <f t="shared" si="0"/>
        <v>1.7307089999999992</v>
      </c>
      <c r="I27" s="15">
        <f t="shared" si="1"/>
        <v>9.8197000000000756E-2</v>
      </c>
      <c r="J27" s="15">
        <f t="shared" si="2"/>
        <v>2.995353642680997</v>
      </c>
      <c r="K27" s="88">
        <f t="shared" si="3"/>
        <v>9.642650809000149E-3</v>
      </c>
      <c r="L27" s="86">
        <f t="shared" si="4"/>
        <v>0.22364913397582278</v>
      </c>
      <c r="M27" s="88">
        <f t="shared" si="4"/>
        <v>0.99519027852855868</v>
      </c>
      <c r="N27" s="91">
        <v>0.6</v>
      </c>
      <c r="O27" s="98">
        <v>0.4</v>
      </c>
      <c r="P27" s="81">
        <f t="shared" si="5"/>
        <v>0.25211000382811305</v>
      </c>
      <c r="Q27" s="103">
        <f t="shared" si="6"/>
        <v>0.74788999617188689</v>
      </c>
      <c r="R27" s="86">
        <f t="shared" si="7"/>
        <v>0.99230639702058743</v>
      </c>
    </row>
  </sheetData>
  <conditionalFormatting sqref="P4:Q4">
    <cfRule type="cellIs" dxfId="0" priority="1" operator="equal">
      <formula>"max($N$3:$O$3)"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0" sqref="B20"/>
    </sheetView>
  </sheetViews>
  <sheetFormatPr baseColWidth="10" defaultColWidth="11.42578125" defaultRowHeight="15" x14ac:dyDescent="0.25"/>
  <cols>
    <col min="1" max="1" width="30.7109375" style="28" customWidth="1"/>
    <col min="2" max="2" width="130.140625" style="28" customWidth="1"/>
    <col min="3" max="16384" width="11.42578125" style="28"/>
  </cols>
  <sheetData>
    <row r="1" spans="1:2" ht="23.25" customHeight="1" x14ac:dyDescent="0.25">
      <c r="A1" s="37" t="s">
        <v>57</v>
      </c>
      <c r="B1" s="37" t="s">
        <v>58</v>
      </c>
    </row>
    <row r="2" spans="1:2" ht="30" customHeight="1" x14ac:dyDescent="0.25">
      <c r="A2" s="28" t="s">
        <v>49</v>
      </c>
      <c r="B2" s="28" t="s">
        <v>59</v>
      </c>
    </row>
    <row r="3" spans="1:2" ht="30" customHeight="1" x14ac:dyDescent="0.25">
      <c r="A3" s="28" t="s">
        <v>53</v>
      </c>
      <c r="B3" s="28" t="s">
        <v>60</v>
      </c>
    </row>
    <row r="4" spans="1:2" ht="30" customHeight="1" x14ac:dyDescent="0.25">
      <c r="A4" s="28" t="s">
        <v>50</v>
      </c>
      <c r="B4" s="28" t="s">
        <v>61</v>
      </c>
    </row>
    <row r="5" spans="1:2" ht="30" customHeight="1" x14ac:dyDescent="0.25">
      <c r="A5" s="28" t="s">
        <v>54</v>
      </c>
      <c r="B5" s="28" t="s">
        <v>62</v>
      </c>
    </row>
    <row r="6" spans="1:2" ht="30" customHeight="1" x14ac:dyDescent="0.25">
      <c r="A6" s="28" t="s">
        <v>51</v>
      </c>
      <c r="B6" s="28" t="s">
        <v>63</v>
      </c>
    </row>
    <row r="7" spans="1:2" ht="30" customHeight="1" x14ac:dyDescent="0.25">
      <c r="A7" s="28" t="s">
        <v>52</v>
      </c>
      <c r="B7" s="28" t="s">
        <v>64</v>
      </c>
    </row>
    <row r="8" spans="1:2" ht="30" customHeight="1" x14ac:dyDescent="0.25">
      <c r="A8" s="28" t="s">
        <v>55</v>
      </c>
      <c r="B8" s="28" t="s">
        <v>65</v>
      </c>
    </row>
    <row r="9" spans="1:2" ht="30" customHeight="1" x14ac:dyDescent="0.25">
      <c r="A9" s="28" t="s">
        <v>56</v>
      </c>
      <c r="B9" s="28" t="s">
        <v>66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workbookViewId="0">
      <selection sqref="A1:C1"/>
    </sheetView>
  </sheetViews>
  <sheetFormatPr baseColWidth="10" defaultColWidth="11.42578125" defaultRowHeight="15" x14ac:dyDescent="0.25"/>
  <cols>
    <col min="1" max="1" width="11.42578125" style="6"/>
    <col min="2" max="2" width="13.42578125" style="5" customWidth="1"/>
    <col min="3" max="3" width="17.85546875" style="5" customWidth="1"/>
    <col min="4" max="4" width="11.42578125" style="5"/>
    <col min="5" max="12" width="11.42578125" style="1"/>
    <col min="13" max="13" width="13.140625" style="1" customWidth="1"/>
    <col min="14" max="16384" width="11.42578125" style="1"/>
  </cols>
  <sheetData>
    <row r="1" spans="1:6" x14ac:dyDescent="0.25">
      <c r="A1" s="31"/>
      <c r="B1" s="31" t="s">
        <v>67</v>
      </c>
      <c r="C1" s="32" t="s">
        <v>68</v>
      </c>
    </row>
    <row r="2" spans="1:6" x14ac:dyDescent="0.25">
      <c r="A2" s="114" t="s">
        <v>5</v>
      </c>
      <c r="B2" s="115" t="s">
        <v>6</v>
      </c>
      <c r="C2" s="115" t="s">
        <v>6</v>
      </c>
      <c r="E2" s="116" t="s">
        <v>14</v>
      </c>
      <c r="F2" s="108"/>
    </row>
    <row r="3" spans="1:6" x14ac:dyDescent="0.25">
      <c r="A3" s="6">
        <v>-4</v>
      </c>
      <c r="B3" s="5">
        <f>1/($F$4*SQRT(2*$F$5))*EXP(-0.5*((A3-$F$3)/$F$4)^2)</f>
        <v>8.3177037093596834E-7</v>
      </c>
      <c r="C3" s="5">
        <f>1/($F$9*SQRT(2*$F$10))*EXP(-0.5*((A3-$F$8)/$F$9)^2)</f>
        <v>5.3479780446310151E-13</v>
      </c>
      <c r="E3" s="1" t="s">
        <v>69</v>
      </c>
      <c r="F3" s="2">
        <f>N40</f>
        <v>-0.5</v>
      </c>
    </row>
    <row r="4" spans="1:6" x14ac:dyDescent="0.25">
      <c r="A4" s="6">
        <f>A3+0.1</f>
        <v>-3.9</v>
      </c>
      <c r="B4" s="5">
        <f t="shared" ref="B4:B67" si="0">1/($F$4*SQRT(2*$F$5))*EXP(-0.5*((A4-$F$3)/$F$4)^2)</f>
        <v>1.7767771392621678E-6</v>
      </c>
      <c r="C4" s="5">
        <f t="shared" ref="C4:C67" si="1">1/($F$9*SQRT(2*$F$10))*EXP(-0.5*((A4-$F$8)/$F$9)^2)</f>
        <v>1.8182662931252552E-12</v>
      </c>
      <c r="E4" s="1" t="s">
        <v>72</v>
      </c>
      <c r="F4" s="3">
        <f>O40</f>
        <v>0.67419986246324204</v>
      </c>
    </row>
    <row r="5" spans="1:6" x14ac:dyDescent="0.25">
      <c r="A5" s="6">
        <f t="shared" ref="A5:A68" si="2">A4+0.1</f>
        <v>-3.8</v>
      </c>
      <c r="B5" s="5">
        <f t="shared" si="0"/>
        <v>3.7128550178996052E-6</v>
      </c>
      <c r="C5" s="5">
        <f t="shared" si="1"/>
        <v>6.0142608708997194E-12</v>
      </c>
      <c r="E5" s="1" t="s">
        <v>82</v>
      </c>
      <c r="F5" s="3">
        <v>3.1415899999999999</v>
      </c>
    </row>
    <row r="6" spans="1:6" x14ac:dyDescent="0.25">
      <c r="A6" s="6">
        <f t="shared" si="2"/>
        <v>-3.6999999999999997</v>
      </c>
      <c r="B6" s="5">
        <f t="shared" si="0"/>
        <v>7.5897687807472546E-6</v>
      </c>
      <c r="C6" s="5">
        <f t="shared" si="1"/>
        <v>1.935369700459549E-11</v>
      </c>
    </row>
    <row r="7" spans="1:6" x14ac:dyDescent="0.25">
      <c r="A7" s="6">
        <f t="shared" si="2"/>
        <v>-3.5999999999999996</v>
      </c>
      <c r="B7" s="5">
        <f t="shared" si="0"/>
        <v>1.5177303593058886E-5</v>
      </c>
      <c r="C7" s="5">
        <f t="shared" si="1"/>
        <v>6.0590217999475959E-11</v>
      </c>
      <c r="E7" s="116" t="s">
        <v>15</v>
      </c>
      <c r="F7" s="117"/>
    </row>
    <row r="8" spans="1:6" x14ac:dyDescent="0.25">
      <c r="A8" s="6">
        <f t="shared" si="2"/>
        <v>-3.4999999999999996</v>
      </c>
      <c r="B8" s="5">
        <f t="shared" si="0"/>
        <v>2.9689727996256956E-5</v>
      </c>
      <c r="C8" s="5">
        <f t="shared" si="1"/>
        <v>1.8454317757452663E-10</v>
      </c>
      <c r="E8" s="1" t="s">
        <v>69</v>
      </c>
      <c r="F8" s="2">
        <f>N52</f>
        <v>0.5</v>
      </c>
    </row>
    <row r="9" spans="1:6" x14ac:dyDescent="0.25">
      <c r="A9" s="6">
        <f t="shared" si="2"/>
        <v>-3.3999999999999995</v>
      </c>
      <c r="B9" s="5">
        <f t="shared" si="0"/>
        <v>5.6815042719434751E-5</v>
      </c>
      <c r="C9" s="5">
        <f t="shared" si="1"/>
        <v>5.4682753537892642E-10</v>
      </c>
      <c r="E9" s="1" t="s">
        <v>72</v>
      </c>
      <c r="F9" s="3">
        <f>O52</f>
        <v>0.60302268915552726</v>
      </c>
    </row>
    <row r="10" spans="1:6" x14ac:dyDescent="0.25">
      <c r="A10" s="6">
        <f t="shared" si="2"/>
        <v>-3.2999999999999994</v>
      </c>
      <c r="B10" s="5">
        <f t="shared" si="0"/>
        <v>1.0635697526023162E-4</v>
      </c>
      <c r="C10" s="5">
        <f t="shared" si="1"/>
        <v>1.5763754329028921E-9</v>
      </c>
      <c r="E10" s="1" t="s">
        <v>82</v>
      </c>
      <c r="F10" s="3">
        <v>3.1415899999999999</v>
      </c>
    </row>
    <row r="11" spans="1:6" x14ac:dyDescent="0.25">
      <c r="A11" s="6">
        <f t="shared" si="2"/>
        <v>-3.1999999999999993</v>
      </c>
      <c r="B11" s="5">
        <f t="shared" si="0"/>
        <v>1.9476644587570842E-4</v>
      </c>
      <c r="C11" s="5">
        <f t="shared" si="1"/>
        <v>4.4210542330446597E-9</v>
      </c>
    </row>
    <row r="12" spans="1:6" x14ac:dyDescent="0.25">
      <c r="A12" s="6">
        <f t="shared" si="2"/>
        <v>-3.0999999999999992</v>
      </c>
      <c r="B12" s="5">
        <f t="shared" si="0"/>
        <v>3.4890550536483808E-4</v>
      </c>
      <c r="C12" s="5">
        <f t="shared" si="1"/>
        <v>1.2062822256983511E-8</v>
      </c>
    </row>
    <row r="13" spans="1:6" x14ac:dyDescent="0.25">
      <c r="A13" s="6">
        <f t="shared" si="2"/>
        <v>-2.9999999999999991</v>
      </c>
      <c r="B13" s="5">
        <f t="shared" si="0"/>
        <v>6.1143039822904581E-4</v>
      </c>
      <c r="C13" s="5">
        <f t="shared" si="1"/>
        <v>3.2020559533400504E-8</v>
      </c>
    </row>
    <row r="14" spans="1:6" x14ac:dyDescent="0.25">
      <c r="A14" s="6">
        <f t="shared" si="2"/>
        <v>-2.899999999999999</v>
      </c>
      <c r="B14" s="5">
        <f t="shared" si="0"/>
        <v>1.048170064784907E-3</v>
      </c>
      <c r="C14" s="5">
        <f t="shared" si="1"/>
        <v>8.2692439901939199E-8</v>
      </c>
    </row>
    <row r="15" spans="1:6" x14ac:dyDescent="0.25">
      <c r="A15" s="6">
        <f t="shared" si="2"/>
        <v>-2.7999999999999989</v>
      </c>
      <c r="B15" s="5">
        <f t="shared" si="0"/>
        <v>1.7577698032650785E-3</v>
      </c>
      <c r="C15" s="5">
        <f t="shared" si="1"/>
        <v>2.0775888112370921E-7</v>
      </c>
    </row>
    <row r="16" spans="1:6" x14ac:dyDescent="0.25">
      <c r="A16" s="6">
        <f t="shared" si="2"/>
        <v>-2.6999999999999988</v>
      </c>
      <c r="B16" s="5">
        <f t="shared" si="0"/>
        <v>2.8836182669240082E-3</v>
      </c>
      <c r="C16" s="5">
        <f t="shared" si="1"/>
        <v>5.0782057273659765E-7</v>
      </c>
    </row>
    <row r="17" spans="1:13" x14ac:dyDescent="0.25">
      <c r="A17" s="6">
        <f t="shared" si="2"/>
        <v>-2.5999999999999988</v>
      </c>
      <c r="B17" s="5">
        <f t="shared" si="0"/>
        <v>4.6276345827352509E-3</v>
      </c>
      <c r="C17" s="5">
        <f t="shared" si="1"/>
        <v>1.2075854896626871E-6</v>
      </c>
    </row>
    <row r="18" spans="1:13" x14ac:dyDescent="0.25">
      <c r="A18" s="6">
        <f t="shared" si="2"/>
        <v>-2.4999999999999987</v>
      </c>
      <c r="B18" s="5">
        <f t="shared" si="0"/>
        <v>7.2648369118032607E-3</v>
      </c>
      <c r="C18" s="5">
        <f t="shared" si="1"/>
        <v>2.793716820368262E-6</v>
      </c>
    </row>
    <row r="19" spans="1:13" x14ac:dyDescent="0.25">
      <c r="A19" s="6">
        <f t="shared" si="2"/>
        <v>-2.3999999999999986</v>
      </c>
      <c r="B19" s="5">
        <f t="shared" si="0"/>
        <v>1.1156762856922553E-2</v>
      </c>
      <c r="C19" s="5">
        <f t="shared" si="1"/>
        <v>6.2878732842687251E-6</v>
      </c>
    </row>
    <row r="20" spans="1:13" x14ac:dyDescent="0.25">
      <c r="A20" s="6">
        <f t="shared" si="2"/>
        <v>-2.2999999999999985</v>
      </c>
      <c r="B20" s="5">
        <f t="shared" si="0"/>
        <v>1.6760850645851505E-2</v>
      </c>
      <c r="C20" s="5">
        <f t="shared" si="1"/>
        <v>1.3768355825089068E-5</v>
      </c>
    </row>
    <row r="21" spans="1:13" x14ac:dyDescent="0.25">
      <c r="A21" s="6">
        <f t="shared" si="2"/>
        <v>-2.1999999999999984</v>
      </c>
      <c r="B21" s="5">
        <f t="shared" si="0"/>
        <v>2.4631986148679428E-2</v>
      </c>
      <c r="C21" s="5">
        <f t="shared" si="1"/>
        <v>2.9330352547006025E-5</v>
      </c>
    </row>
    <row r="22" spans="1:13" x14ac:dyDescent="0.25">
      <c r="A22" s="6">
        <f t="shared" si="2"/>
        <v>-2.0999999999999983</v>
      </c>
      <c r="B22" s="5">
        <f t="shared" si="0"/>
        <v>3.5411826571674319E-2</v>
      </c>
      <c r="C22" s="5">
        <f t="shared" si="1"/>
        <v>6.0786814758596877E-5</v>
      </c>
    </row>
    <row r="23" spans="1:13" x14ac:dyDescent="0.25">
      <c r="A23" s="6">
        <f t="shared" si="2"/>
        <v>-1.9999999999999982</v>
      </c>
      <c r="B23" s="5">
        <f t="shared" si="0"/>
        <v>4.9801537063923269E-2</v>
      </c>
      <c r="C23" s="5">
        <f t="shared" si="1"/>
        <v>1.2256272048699818E-4</v>
      </c>
    </row>
    <row r="24" spans="1:13" x14ac:dyDescent="0.25">
      <c r="A24" s="6">
        <f t="shared" si="2"/>
        <v>-1.8999999999999981</v>
      </c>
      <c r="B24" s="5">
        <f t="shared" si="0"/>
        <v>6.8514530598049656E-2</v>
      </c>
      <c r="C24" s="5">
        <f t="shared" si="1"/>
        <v>2.404165161122111E-4</v>
      </c>
    </row>
    <row r="25" spans="1:13" x14ac:dyDescent="0.25">
      <c r="A25" s="6">
        <f t="shared" si="2"/>
        <v>-1.799999999999998</v>
      </c>
      <c r="B25" s="5">
        <f t="shared" si="0"/>
        <v>9.2207903513360015E-2</v>
      </c>
      <c r="C25" s="5">
        <f t="shared" si="1"/>
        <v>4.58803907926277E-4</v>
      </c>
    </row>
    <row r="26" spans="1:13" x14ac:dyDescent="0.25">
      <c r="A26" s="6">
        <f t="shared" si="2"/>
        <v>-1.699999999999998</v>
      </c>
      <c r="B26" s="5">
        <f t="shared" si="0"/>
        <v>0.12139453344057238</v>
      </c>
      <c r="C26" s="5">
        <f t="shared" si="1"/>
        <v>8.5181801187780284E-4</v>
      </c>
    </row>
    <row r="27" spans="1:13" x14ac:dyDescent="0.25">
      <c r="A27" s="6">
        <f t="shared" si="2"/>
        <v>-1.5999999999999979</v>
      </c>
      <c r="B27" s="5">
        <f t="shared" si="0"/>
        <v>0.15634198951725548</v>
      </c>
      <c r="C27" s="5">
        <f t="shared" si="1"/>
        <v>1.5385918637602853E-3</v>
      </c>
    </row>
    <row r="28" spans="1:13" ht="18" x14ac:dyDescent="0.25">
      <c r="A28" s="6">
        <f t="shared" si="2"/>
        <v>-1.4999999999999978</v>
      </c>
      <c r="B28" s="5">
        <f t="shared" si="0"/>
        <v>0.19696890000718914</v>
      </c>
      <c r="C28" s="5">
        <f t="shared" si="1"/>
        <v>2.7036903171719479E-3</v>
      </c>
      <c r="H28" s="30" t="s">
        <v>76</v>
      </c>
      <c r="I28" s="30" t="s">
        <v>77</v>
      </c>
      <c r="J28" s="39" t="s">
        <v>78</v>
      </c>
      <c r="K28" s="39" t="s">
        <v>79</v>
      </c>
      <c r="L28" s="118" t="s">
        <v>16</v>
      </c>
      <c r="M28" s="118" t="s">
        <v>83</v>
      </c>
    </row>
    <row r="29" spans="1:13" x14ac:dyDescent="0.25">
      <c r="A29" s="6">
        <f t="shared" si="2"/>
        <v>-1.3999999999999977</v>
      </c>
      <c r="B29" s="5">
        <f t="shared" si="0"/>
        <v>0.24275333567986607</v>
      </c>
      <c r="C29" s="5">
        <f t="shared" si="1"/>
        <v>4.6221854018290666E-3</v>
      </c>
      <c r="H29" s="18">
        <v>1</v>
      </c>
      <c r="I29" s="19">
        <v>1</v>
      </c>
      <c r="J29" s="19">
        <v>2</v>
      </c>
      <c r="K29" s="19">
        <v>3</v>
      </c>
      <c r="L29" s="20">
        <f>J29*0.5+K29*-0.5</f>
        <v>-0.5</v>
      </c>
      <c r="M29" s="20">
        <f t="shared" ref="M29:M40" si="3">(L29-$N$40)^2</f>
        <v>0</v>
      </c>
    </row>
    <row r="30" spans="1:13" x14ac:dyDescent="0.25">
      <c r="A30" s="6">
        <f t="shared" si="2"/>
        <v>-1.2999999999999976</v>
      </c>
      <c r="B30" s="5">
        <f t="shared" si="0"/>
        <v>0.2926700450325298</v>
      </c>
      <c r="C30" s="5">
        <f t="shared" si="1"/>
        <v>7.6876690562582995E-3</v>
      </c>
      <c r="H30" s="18">
        <v>1</v>
      </c>
      <c r="I30" s="19">
        <v>2</v>
      </c>
      <c r="J30" s="19">
        <v>3</v>
      </c>
      <c r="K30" s="19">
        <v>4</v>
      </c>
      <c r="L30" s="20">
        <f t="shared" ref="L30:L52" si="4">J30*0.5+K30*-0.5</f>
        <v>-0.5</v>
      </c>
      <c r="M30" s="20">
        <f t="shared" si="3"/>
        <v>0</v>
      </c>
    </row>
    <row r="31" spans="1:13" x14ac:dyDescent="0.25">
      <c r="A31" s="6">
        <f t="shared" si="2"/>
        <v>-1.1999999999999975</v>
      </c>
      <c r="B31" s="5">
        <f t="shared" si="0"/>
        <v>0.34517303716431835</v>
      </c>
      <c r="C31" s="5">
        <f t="shared" si="1"/>
        <v>1.2439384690991902E-2</v>
      </c>
      <c r="H31" s="18">
        <v>1</v>
      </c>
      <c r="I31" s="19">
        <v>3</v>
      </c>
      <c r="J31" s="19">
        <v>6</v>
      </c>
      <c r="K31" s="19">
        <v>5</v>
      </c>
      <c r="L31" s="20">
        <f t="shared" si="4"/>
        <v>0.5</v>
      </c>
      <c r="M31" s="20">
        <f t="shared" si="3"/>
        <v>1</v>
      </c>
    </row>
    <row r="32" spans="1:13" x14ac:dyDescent="0.25">
      <c r="A32" s="6">
        <f t="shared" si="2"/>
        <v>-1.0999999999999974</v>
      </c>
      <c r="B32" s="5">
        <f t="shared" si="0"/>
        <v>0.3982364197080433</v>
      </c>
      <c r="C32" s="5">
        <f t="shared" si="1"/>
        <v>1.9582134078744869E-2</v>
      </c>
      <c r="H32" s="18">
        <v>1</v>
      </c>
      <c r="I32" s="19">
        <v>4</v>
      </c>
      <c r="J32" s="19">
        <v>4</v>
      </c>
      <c r="K32" s="19">
        <v>4</v>
      </c>
      <c r="L32" s="20">
        <f t="shared" si="4"/>
        <v>0</v>
      </c>
      <c r="M32" s="20">
        <f t="shared" si="3"/>
        <v>0.25</v>
      </c>
    </row>
    <row r="33" spans="1:15" x14ac:dyDescent="0.25">
      <c r="A33" s="6">
        <f t="shared" si="2"/>
        <v>-0.99999999999999745</v>
      </c>
      <c r="B33" s="5">
        <f t="shared" si="0"/>
        <v>0.44945954429447488</v>
      </c>
      <c r="C33" s="5">
        <f t="shared" si="1"/>
        <v>2.9990108899523096E-2</v>
      </c>
      <c r="H33" s="18">
        <v>1</v>
      </c>
      <c r="I33" s="19">
        <v>5</v>
      </c>
      <c r="J33" s="19">
        <v>3</v>
      </c>
      <c r="K33" s="19">
        <v>2</v>
      </c>
      <c r="L33" s="20">
        <f t="shared" si="4"/>
        <v>0.5</v>
      </c>
      <c r="M33" s="20">
        <f t="shared" si="3"/>
        <v>1</v>
      </c>
    </row>
    <row r="34" spans="1:15" x14ac:dyDescent="0.25">
      <c r="A34" s="6">
        <f t="shared" si="2"/>
        <v>-0.89999999999999747</v>
      </c>
      <c r="B34" s="5">
        <f t="shared" si="0"/>
        <v>0.49623313587062196</v>
      </c>
      <c r="C34" s="5">
        <f t="shared" si="1"/>
        <v>4.4684095098387354E-2</v>
      </c>
      <c r="H34" s="18">
        <v>1</v>
      </c>
      <c r="I34" s="19">
        <v>6</v>
      </c>
      <c r="J34" s="19">
        <v>4</v>
      </c>
      <c r="K34" s="19">
        <v>7</v>
      </c>
      <c r="L34" s="20">
        <f t="shared" si="4"/>
        <v>-1.5</v>
      </c>
      <c r="M34" s="20">
        <f t="shared" si="3"/>
        <v>1</v>
      </c>
    </row>
    <row r="35" spans="1:15" x14ac:dyDescent="0.25">
      <c r="A35" s="6">
        <f t="shared" si="2"/>
        <v>-0.79999999999999749</v>
      </c>
      <c r="B35" s="5">
        <f t="shared" si="0"/>
        <v>0.53595266644051764</v>
      </c>
      <c r="C35" s="5">
        <f t="shared" si="1"/>
        <v>6.4771625148524456E-2</v>
      </c>
      <c r="H35" s="18">
        <v>1</v>
      </c>
      <c r="I35" s="19">
        <v>7</v>
      </c>
      <c r="J35" s="19">
        <v>3</v>
      </c>
      <c r="K35" s="19">
        <v>5</v>
      </c>
      <c r="L35" s="20">
        <f t="shared" si="4"/>
        <v>-1</v>
      </c>
      <c r="M35" s="20">
        <f t="shared" si="3"/>
        <v>0.25</v>
      </c>
    </row>
    <row r="36" spans="1:15" x14ac:dyDescent="0.25">
      <c r="A36" s="6">
        <f t="shared" si="2"/>
        <v>-0.69999999999999751</v>
      </c>
      <c r="B36" s="5">
        <f t="shared" si="0"/>
        <v>0.56625575963803432</v>
      </c>
      <c r="C36" s="5">
        <f t="shared" si="1"/>
        <v>9.1342632108898106E-2</v>
      </c>
      <c r="H36" s="18">
        <v>1</v>
      </c>
      <c r="I36" s="19">
        <v>8</v>
      </c>
      <c r="J36" s="19">
        <v>2</v>
      </c>
      <c r="K36" s="19">
        <v>4</v>
      </c>
      <c r="L36" s="20">
        <f t="shared" si="4"/>
        <v>-1</v>
      </c>
      <c r="M36" s="20">
        <f t="shared" si="3"/>
        <v>0.25</v>
      </c>
    </row>
    <row r="37" spans="1:15" x14ac:dyDescent="0.25">
      <c r="A37" s="6">
        <f t="shared" si="2"/>
        <v>-0.59999999999999754</v>
      </c>
      <c r="B37" s="5">
        <f t="shared" si="0"/>
        <v>0.58525394572238509</v>
      </c>
      <c r="C37" s="5">
        <f t="shared" si="1"/>
        <v>0.12531964382412691</v>
      </c>
      <c r="H37" s="18">
        <v>1</v>
      </c>
      <c r="I37" s="19">
        <v>9</v>
      </c>
      <c r="J37" s="19">
        <v>5</v>
      </c>
      <c r="K37" s="19">
        <v>6</v>
      </c>
      <c r="L37" s="20">
        <f t="shared" si="4"/>
        <v>-0.5</v>
      </c>
      <c r="M37" s="20">
        <f t="shared" si="3"/>
        <v>0</v>
      </c>
    </row>
    <row r="38" spans="1:15" x14ac:dyDescent="0.25">
      <c r="A38" s="6">
        <f t="shared" si="2"/>
        <v>-0.49999999999999756</v>
      </c>
      <c r="B38" s="5">
        <f t="shared" si="0"/>
        <v>0.59172727717569706</v>
      </c>
      <c r="C38" s="5">
        <f t="shared" si="1"/>
        <v>0.16727139681485992</v>
      </c>
      <c r="H38" s="18">
        <v>1</v>
      </c>
      <c r="I38" s="19">
        <v>10</v>
      </c>
      <c r="J38" s="19">
        <v>3</v>
      </c>
      <c r="K38" s="19">
        <v>6</v>
      </c>
      <c r="L38" s="20">
        <f t="shared" si="4"/>
        <v>-1.5</v>
      </c>
      <c r="M38" s="20">
        <f t="shared" si="3"/>
        <v>1</v>
      </c>
    </row>
    <row r="39" spans="1:15" x14ac:dyDescent="0.25">
      <c r="A39" s="6">
        <f t="shared" si="2"/>
        <v>-0.39999999999999758</v>
      </c>
      <c r="B39" s="5">
        <f t="shared" si="0"/>
        <v>0.58525394572238454</v>
      </c>
      <c r="C39" s="5">
        <f t="shared" si="1"/>
        <v>0.21721065085623467</v>
      </c>
      <c r="H39" s="18">
        <v>1</v>
      </c>
      <c r="I39" s="19">
        <v>11</v>
      </c>
      <c r="J39" s="19">
        <v>3</v>
      </c>
      <c r="K39" s="19">
        <v>3</v>
      </c>
      <c r="L39" s="20">
        <f t="shared" si="4"/>
        <v>0</v>
      </c>
      <c r="M39" s="20">
        <f t="shared" si="3"/>
        <v>0.25</v>
      </c>
      <c r="N39" s="119" t="s">
        <v>69</v>
      </c>
      <c r="O39" s="119" t="s">
        <v>72</v>
      </c>
    </row>
    <row r="40" spans="1:15" x14ac:dyDescent="0.25">
      <c r="A40" s="6">
        <f t="shared" si="2"/>
        <v>-0.2999999999999976</v>
      </c>
      <c r="B40" s="5">
        <f t="shared" si="0"/>
        <v>0.5662557596380331</v>
      </c>
      <c r="C40" s="5">
        <f t="shared" si="1"/>
        <v>0.27440843191938935</v>
      </c>
      <c r="H40" s="16">
        <v>1</v>
      </c>
      <c r="I40" s="17">
        <v>12</v>
      </c>
      <c r="J40" s="17">
        <v>4</v>
      </c>
      <c r="K40" s="17">
        <v>5</v>
      </c>
      <c r="L40" s="21">
        <f t="shared" si="4"/>
        <v>-0.5</v>
      </c>
      <c r="M40" s="21">
        <f t="shared" si="3"/>
        <v>0</v>
      </c>
      <c r="N40" s="120">
        <f>AVERAGE(L29:L40)</f>
        <v>-0.5</v>
      </c>
      <c r="O40" s="121">
        <f>_xlfn.STDEV.S(L29:L40)</f>
        <v>0.67419986246324204</v>
      </c>
    </row>
    <row r="41" spans="1:15" x14ac:dyDescent="0.25">
      <c r="A41" s="6">
        <f t="shared" si="2"/>
        <v>-0.1999999999999976</v>
      </c>
      <c r="B41" s="5">
        <f t="shared" si="0"/>
        <v>0.53595266644051587</v>
      </c>
      <c r="C41" s="5">
        <f t="shared" si="1"/>
        <v>0.33726454552202051</v>
      </c>
      <c r="H41" s="18">
        <v>2</v>
      </c>
      <c r="I41" s="19">
        <v>13</v>
      </c>
      <c r="J41" s="19">
        <v>5</v>
      </c>
      <c r="K41" s="19">
        <v>4</v>
      </c>
      <c r="L41" s="20">
        <f t="shared" si="4"/>
        <v>0.5</v>
      </c>
      <c r="M41" s="20">
        <f>(L41-$N$52)^2</f>
        <v>0</v>
      </c>
    </row>
    <row r="42" spans="1:15" x14ac:dyDescent="0.25">
      <c r="A42" s="6">
        <f t="shared" si="2"/>
        <v>-9.9999999999997591E-2</v>
      </c>
      <c r="B42" s="5">
        <f t="shared" si="0"/>
        <v>0.49623313587061979</v>
      </c>
      <c r="C42" s="5">
        <f t="shared" si="1"/>
        <v>0.40327456147294122</v>
      </c>
      <c r="H42" s="18">
        <v>2</v>
      </c>
      <c r="I42" s="19">
        <v>14</v>
      </c>
      <c r="J42" s="19">
        <v>4</v>
      </c>
      <c r="K42" s="19">
        <v>3</v>
      </c>
      <c r="L42" s="20">
        <f t="shared" si="4"/>
        <v>0.5</v>
      </c>
      <c r="M42" s="20">
        <f t="shared" ref="M42:M52" si="5">(L42-$N$52)^2</f>
        <v>0</v>
      </c>
    </row>
    <row r="43" spans="1:15" x14ac:dyDescent="0.25">
      <c r="A43" s="6">
        <f t="shared" si="2"/>
        <v>2.4147350785597155E-15</v>
      </c>
      <c r="B43" s="5">
        <f t="shared" si="0"/>
        <v>0.44945954429447238</v>
      </c>
      <c r="C43" s="5">
        <f t="shared" si="1"/>
        <v>0.46912423368195183</v>
      </c>
      <c r="H43" s="18">
        <v>2</v>
      </c>
      <c r="I43" s="19">
        <v>15</v>
      </c>
      <c r="J43" s="19">
        <v>7</v>
      </c>
      <c r="K43" s="19">
        <v>5</v>
      </c>
      <c r="L43" s="20">
        <f t="shared" si="4"/>
        <v>1</v>
      </c>
      <c r="M43" s="20">
        <f t="shared" si="5"/>
        <v>0.25</v>
      </c>
    </row>
    <row r="44" spans="1:15" x14ac:dyDescent="0.25">
      <c r="A44" s="6">
        <f t="shared" si="2"/>
        <v>0.10000000000000242</v>
      </c>
      <c r="B44" s="5">
        <f t="shared" si="0"/>
        <v>0.39823641970804063</v>
      </c>
      <c r="C44" s="5">
        <f t="shared" si="1"/>
        <v>0.53092333057291485</v>
      </c>
      <c r="H44" s="18">
        <v>2</v>
      </c>
      <c r="I44" s="19">
        <v>16</v>
      </c>
      <c r="J44" s="19">
        <v>3</v>
      </c>
      <c r="K44" s="19">
        <v>3</v>
      </c>
      <c r="L44" s="20">
        <f t="shared" si="4"/>
        <v>0</v>
      </c>
      <c r="M44" s="20">
        <f t="shared" si="5"/>
        <v>0.25</v>
      </c>
    </row>
    <row r="45" spans="1:15" x14ac:dyDescent="0.25">
      <c r="A45" s="6">
        <f t="shared" si="2"/>
        <v>0.20000000000000243</v>
      </c>
      <c r="B45" s="5">
        <f t="shared" si="0"/>
        <v>0.34517303716431574</v>
      </c>
      <c r="C45" s="5">
        <f t="shared" si="1"/>
        <v>0.58456479134571615</v>
      </c>
      <c r="H45" s="18">
        <v>2</v>
      </c>
      <c r="I45" s="19">
        <v>17</v>
      </c>
      <c r="J45" s="19">
        <v>4</v>
      </c>
      <c r="K45" s="19">
        <v>4</v>
      </c>
      <c r="L45" s="20">
        <f t="shared" si="4"/>
        <v>0</v>
      </c>
      <c r="M45" s="20">
        <f t="shared" si="5"/>
        <v>0.25</v>
      </c>
    </row>
    <row r="46" spans="1:15" x14ac:dyDescent="0.25">
      <c r="A46" s="6">
        <f t="shared" si="2"/>
        <v>0.30000000000000243</v>
      </c>
      <c r="B46" s="5">
        <f t="shared" si="0"/>
        <v>0.2926700450325273</v>
      </c>
      <c r="C46" s="5">
        <f t="shared" si="1"/>
        <v>0.62616732264102781</v>
      </c>
      <c r="H46" s="18">
        <v>2</v>
      </c>
      <c r="I46" s="19">
        <v>18</v>
      </c>
      <c r="J46" s="19">
        <v>5</v>
      </c>
      <c r="K46" s="19">
        <v>2</v>
      </c>
      <c r="L46" s="20">
        <f t="shared" si="4"/>
        <v>1.5</v>
      </c>
      <c r="M46" s="20">
        <f t="shared" si="5"/>
        <v>1</v>
      </c>
    </row>
    <row r="47" spans="1:15" x14ac:dyDescent="0.25">
      <c r="A47" s="6">
        <f t="shared" si="2"/>
        <v>0.40000000000000246</v>
      </c>
      <c r="B47" s="5">
        <f t="shared" si="0"/>
        <v>0.24275333567986376</v>
      </c>
      <c r="C47" s="5">
        <f t="shared" si="1"/>
        <v>0.65253685734158784</v>
      </c>
      <c r="H47" s="18">
        <v>2</v>
      </c>
      <c r="I47" s="19">
        <v>19</v>
      </c>
      <c r="J47" s="19">
        <v>4</v>
      </c>
      <c r="K47" s="19">
        <v>2</v>
      </c>
      <c r="L47" s="20">
        <f t="shared" si="4"/>
        <v>1</v>
      </c>
      <c r="M47" s="20">
        <f t="shared" si="5"/>
        <v>0.25</v>
      </c>
    </row>
    <row r="48" spans="1:15" x14ac:dyDescent="0.25">
      <c r="A48" s="6">
        <f t="shared" si="2"/>
        <v>0.50000000000000244</v>
      </c>
      <c r="B48" s="5">
        <f t="shared" si="0"/>
        <v>0.19696890000718706</v>
      </c>
      <c r="C48" s="5">
        <f t="shared" si="1"/>
        <v>0.66157120795285917</v>
      </c>
      <c r="H48" s="18">
        <v>2</v>
      </c>
      <c r="I48" s="19">
        <v>20</v>
      </c>
      <c r="J48" s="19">
        <v>5</v>
      </c>
      <c r="K48" s="19">
        <v>5</v>
      </c>
      <c r="L48" s="20">
        <f t="shared" si="4"/>
        <v>0</v>
      </c>
      <c r="M48" s="20">
        <f t="shared" si="5"/>
        <v>0.25</v>
      </c>
    </row>
    <row r="49" spans="1:15" x14ac:dyDescent="0.25">
      <c r="A49" s="6">
        <f t="shared" si="2"/>
        <v>0.60000000000000242</v>
      </c>
      <c r="B49" s="5">
        <f t="shared" si="0"/>
        <v>0.15634198951725375</v>
      </c>
      <c r="C49" s="5">
        <f t="shared" si="1"/>
        <v>0.65253685734158695</v>
      </c>
      <c r="H49" s="18">
        <v>2</v>
      </c>
      <c r="I49" s="19">
        <v>21</v>
      </c>
      <c r="J49" s="19">
        <v>6</v>
      </c>
      <c r="K49" s="19">
        <v>7</v>
      </c>
      <c r="L49" s="20">
        <f t="shared" si="4"/>
        <v>-0.5</v>
      </c>
      <c r="M49" s="20">
        <f t="shared" si="5"/>
        <v>1</v>
      </c>
    </row>
    <row r="50" spans="1:15" x14ac:dyDescent="0.25">
      <c r="A50" s="6">
        <f t="shared" si="2"/>
        <v>0.7000000000000024</v>
      </c>
      <c r="B50" s="5">
        <f t="shared" si="0"/>
        <v>0.12139453344057095</v>
      </c>
      <c r="C50" s="5">
        <f t="shared" si="1"/>
        <v>0.62616732264102615</v>
      </c>
      <c r="H50" s="18">
        <v>2</v>
      </c>
      <c r="I50" s="19">
        <v>22</v>
      </c>
      <c r="J50" s="19">
        <v>5</v>
      </c>
      <c r="K50" s="19">
        <v>3</v>
      </c>
      <c r="L50" s="20">
        <f t="shared" si="4"/>
        <v>1</v>
      </c>
      <c r="M50" s="20">
        <f t="shared" si="5"/>
        <v>0.25</v>
      </c>
    </row>
    <row r="51" spans="1:15" x14ac:dyDescent="0.25">
      <c r="A51" s="6">
        <f t="shared" si="2"/>
        <v>0.80000000000000238</v>
      </c>
      <c r="B51" s="5">
        <f t="shared" si="0"/>
        <v>9.2207903513358835E-2</v>
      </c>
      <c r="C51" s="5">
        <f t="shared" si="1"/>
        <v>0.58456479134571371</v>
      </c>
      <c r="H51" s="18">
        <v>2</v>
      </c>
      <c r="I51" s="19">
        <v>23</v>
      </c>
      <c r="J51" s="19">
        <v>6</v>
      </c>
      <c r="K51" s="19">
        <v>4</v>
      </c>
      <c r="L51" s="20">
        <f t="shared" si="4"/>
        <v>1</v>
      </c>
      <c r="M51" s="20">
        <f t="shared" si="5"/>
        <v>0.25</v>
      </c>
      <c r="N51" s="119" t="s">
        <v>69</v>
      </c>
      <c r="O51" s="119" t="s">
        <v>72</v>
      </c>
    </row>
    <row r="52" spans="1:15" x14ac:dyDescent="0.25">
      <c r="A52" s="6">
        <f t="shared" si="2"/>
        <v>0.90000000000000235</v>
      </c>
      <c r="B52" s="5">
        <f t="shared" si="0"/>
        <v>6.8514530598048781E-2</v>
      </c>
      <c r="C52" s="5">
        <f t="shared" si="1"/>
        <v>0.53092333057291208</v>
      </c>
      <c r="H52" s="16">
        <v>2</v>
      </c>
      <c r="I52" s="17">
        <v>24</v>
      </c>
      <c r="J52" s="17">
        <v>6</v>
      </c>
      <c r="K52" s="17">
        <v>6</v>
      </c>
      <c r="L52" s="21">
        <f t="shared" si="4"/>
        <v>0</v>
      </c>
      <c r="M52" s="21">
        <f t="shared" si="5"/>
        <v>0.25</v>
      </c>
      <c r="N52" s="120">
        <f>AVERAGE(L41:L52)</f>
        <v>0.5</v>
      </c>
      <c r="O52" s="121">
        <f>_xlfn.STDEV.S(L41:L52)</f>
        <v>0.60302268915552726</v>
      </c>
    </row>
    <row r="53" spans="1:15" x14ac:dyDescent="0.25">
      <c r="A53" s="6">
        <f t="shared" si="2"/>
        <v>1.0000000000000024</v>
      </c>
      <c r="B53" s="5">
        <f t="shared" si="0"/>
        <v>4.9801537063922562E-2</v>
      </c>
      <c r="C53" s="5">
        <f t="shared" si="1"/>
        <v>0.46912423368194867</v>
      </c>
      <c r="K53" s="26" t="s">
        <v>69</v>
      </c>
      <c r="L53" s="22">
        <f>AVERAGE(L29:L52)</f>
        <v>0</v>
      </c>
      <c r="M53" s="22">
        <f>SUM(M29:M52)</f>
        <v>9</v>
      </c>
      <c r="N53" s="1" t="s">
        <v>17</v>
      </c>
    </row>
    <row r="54" spans="1:15" x14ac:dyDescent="0.25">
      <c r="A54" s="6">
        <f t="shared" si="2"/>
        <v>1.1000000000000025</v>
      </c>
      <c r="B54" s="5">
        <f t="shared" si="0"/>
        <v>3.5411826571673799E-2</v>
      </c>
      <c r="C54" s="5">
        <f t="shared" si="1"/>
        <v>0.40327456147293794</v>
      </c>
      <c r="M54" s="127">
        <f>(12*(N40-$L$53)^2+12*(N52-L53)^2)/M53</f>
        <v>0.66666666666666663</v>
      </c>
    </row>
    <row r="55" spans="1:15" x14ac:dyDescent="0.25">
      <c r="A55" s="6">
        <f t="shared" si="2"/>
        <v>1.2000000000000026</v>
      </c>
      <c r="B55" s="5">
        <f t="shared" si="0"/>
        <v>2.4631986148679046E-2</v>
      </c>
      <c r="C55" s="5">
        <f t="shared" si="1"/>
        <v>0.33726454552201734</v>
      </c>
    </row>
    <row r="56" spans="1:15" x14ac:dyDescent="0.25">
      <c r="A56" s="6">
        <f t="shared" si="2"/>
        <v>1.3000000000000027</v>
      </c>
      <c r="B56" s="5">
        <f t="shared" si="0"/>
        <v>1.6760850645851227E-2</v>
      </c>
      <c r="C56" s="5">
        <f t="shared" si="1"/>
        <v>0.2744084319193863</v>
      </c>
    </row>
    <row r="57" spans="1:15" x14ac:dyDescent="0.25">
      <c r="A57" s="6">
        <f t="shared" si="2"/>
        <v>1.4000000000000028</v>
      </c>
      <c r="B57" s="5">
        <f t="shared" si="0"/>
        <v>1.1156762856922355E-2</v>
      </c>
      <c r="C57" s="5">
        <f t="shared" si="1"/>
        <v>0.21721065085623187</v>
      </c>
    </row>
    <row r="58" spans="1:15" x14ac:dyDescent="0.25">
      <c r="A58" s="6">
        <f t="shared" si="2"/>
        <v>1.5000000000000029</v>
      </c>
      <c r="B58" s="5">
        <f t="shared" si="0"/>
        <v>7.2648369118031393E-3</v>
      </c>
      <c r="C58" s="5">
        <f t="shared" si="1"/>
        <v>0.1672713968148575</v>
      </c>
    </row>
    <row r="59" spans="1:15" x14ac:dyDescent="0.25">
      <c r="A59" s="6">
        <f t="shared" si="2"/>
        <v>1.600000000000003</v>
      </c>
      <c r="B59" s="5">
        <f t="shared" si="0"/>
        <v>4.6276345827351564E-3</v>
      </c>
      <c r="C59" s="5">
        <f t="shared" si="1"/>
        <v>0.12531964382412478</v>
      </c>
    </row>
    <row r="60" spans="1:15" x14ac:dyDescent="0.25">
      <c r="A60" s="6">
        <f t="shared" si="2"/>
        <v>1.7000000000000031</v>
      </c>
      <c r="B60" s="5">
        <f t="shared" si="0"/>
        <v>2.8836182669239548E-3</v>
      </c>
      <c r="C60" s="5">
        <f t="shared" si="1"/>
        <v>9.1342632108896399E-2</v>
      </c>
    </row>
    <row r="61" spans="1:15" x14ac:dyDescent="0.25">
      <c r="A61" s="6">
        <f t="shared" si="2"/>
        <v>1.8000000000000032</v>
      </c>
      <c r="B61" s="5">
        <f t="shared" si="0"/>
        <v>1.757769803265041E-3</v>
      </c>
      <c r="C61" s="5">
        <f t="shared" si="1"/>
        <v>6.4771625148523221E-2</v>
      </c>
    </row>
    <row r="62" spans="1:15" x14ac:dyDescent="0.25">
      <c r="A62" s="6">
        <f t="shared" si="2"/>
        <v>1.9000000000000032</v>
      </c>
      <c r="B62" s="5">
        <f t="shared" si="0"/>
        <v>1.0481700647848855E-3</v>
      </c>
      <c r="C62" s="5">
        <f t="shared" si="1"/>
        <v>4.4684095098386313E-2</v>
      </c>
    </row>
    <row r="63" spans="1:15" x14ac:dyDescent="0.25">
      <c r="A63" s="6">
        <f t="shared" si="2"/>
        <v>2.0000000000000031</v>
      </c>
      <c r="B63" s="5">
        <f t="shared" si="0"/>
        <v>6.114303982290327E-4</v>
      </c>
      <c r="C63" s="5">
        <f t="shared" si="1"/>
        <v>2.9990108899522364E-2</v>
      </c>
    </row>
    <row r="64" spans="1:15" x14ac:dyDescent="0.25">
      <c r="A64" s="6">
        <f t="shared" si="2"/>
        <v>2.1000000000000032</v>
      </c>
      <c r="B64" s="5">
        <f t="shared" si="0"/>
        <v>3.4890550536483027E-4</v>
      </c>
      <c r="C64" s="5">
        <f t="shared" si="1"/>
        <v>1.9582134078744384E-2</v>
      </c>
    </row>
    <row r="65" spans="1:3" x14ac:dyDescent="0.25">
      <c r="A65" s="6">
        <f t="shared" si="2"/>
        <v>2.2000000000000033</v>
      </c>
      <c r="B65" s="5">
        <f t="shared" si="0"/>
        <v>1.9476644587570428E-4</v>
      </c>
      <c r="C65" s="5">
        <f t="shared" si="1"/>
        <v>1.243938469099156E-2</v>
      </c>
    </row>
    <row r="66" spans="1:3" x14ac:dyDescent="0.25">
      <c r="A66" s="6">
        <f t="shared" si="2"/>
        <v>2.3000000000000034</v>
      </c>
      <c r="B66" s="5">
        <f t="shared" si="0"/>
        <v>1.0635697526022898E-4</v>
      </c>
      <c r="C66" s="5">
        <f t="shared" si="1"/>
        <v>7.6876690562580879E-3</v>
      </c>
    </row>
    <row r="67" spans="1:3" x14ac:dyDescent="0.25">
      <c r="A67" s="6">
        <f t="shared" si="2"/>
        <v>2.4000000000000035</v>
      </c>
      <c r="B67" s="5">
        <f t="shared" si="0"/>
        <v>5.6815042719433436E-5</v>
      </c>
      <c r="C67" s="5">
        <f t="shared" si="1"/>
        <v>4.6221854018289226E-3</v>
      </c>
    </row>
    <row r="68" spans="1:3" x14ac:dyDescent="0.25">
      <c r="A68" s="6">
        <f t="shared" si="2"/>
        <v>2.5000000000000036</v>
      </c>
      <c r="B68" s="5">
        <f t="shared" ref="B68:B83" si="6">1/($F$4*SQRT(2*$F$5))*EXP(-0.5*((A68-$F$3)/$F$4)^2)</f>
        <v>2.9689727996256166E-5</v>
      </c>
      <c r="C68" s="5">
        <f t="shared" ref="C68:C83" si="7">1/($F$9*SQRT(2*$F$10))*EXP(-0.5*((A68-$F$8)/$F$9)^2)</f>
        <v>2.7036903171718664E-3</v>
      </c>
    </row>
    <row r="69" spans="1:3" x14ac:dyDescent="0.25">
      <c r="A69" s="6">
        <f t="shared" ref="A69:A123" si="8">A68+0.1</f>
        <v>2.6000000000000036</v>
      </c>
      <c r="B69" s="5">
        <f t="shared" si="6"/>
        <v>1.5177303593058508E-5</v>
      </c>
      <c r="C69" s="5">
        <f t="shared" si="7"/>
        <v>1.5385918637602334E-3</v>
      </c>
    </row>
    <row r="70" spans="1:3" x14ac:dyDescent="0.25">
      <c r="A70" s="6">
        <f t="shared" si="8"/>
        <v>2.7000000000000037</v>
      </c>
      <c r="B70" s="5">
        <f t="shared" si="6"/>
        <v>7.5897687807470386E-6</v>
      </c>
      <c r="C70" s="5">
        <f t="shared" si="7"/>
        <v>8.5181801187777411E-4</v>
      </c>
    </row>
    <row r="71" spans="1:3" x14ac:dyDescent="0.25">
      <c r="A71" s="6">
        <f t="shared" si="8"/>
        <v>2.8000000000000038</v>
      </c>
      <c r="B71" s="5">
        <f t="shared" si="6"/>
        <v>3.7128550178995124E-6</v>
      </c>
      <c r="C71" s="5">
        <f t="shared" si="7"/>
        <v>4.5880390792625987E-4</v>
      </c>
    </row>
    <row r="72" spans="1:3" x14ac:dyDescent="0.25">
      <c r="A72" s="6">
        <f t="shared" si="8"/>
        <v>2.9000000000000039</v>
      </c>
      <c r="B72" s="5">
        <f t="shared" si="6"/>
        <v>1.776777139262114E-6</v>
      </c>
      <c r="C72" s="5">
        <f t="shared" si="7"/>
        <v>2.4041651611220213E-4</v>
      </c>
    </row>
    <row r="73" spans="1:3" x14ac:dyDescent="0.25">
      <c r="A73" s="6">
        <f t="shared" si="8"/>
        <v>3.000000000000004</v>
      </c>
      <c r="B73" s="5">
        <f t="shared" si="6"/>
        <v>8.3177037093594473E-7</v>
      </c>
      <c r="C73" s="5">
        <f t="shared" si="7"/>
        <v>1.2256272048699339E-4</v>
      </c>
    </row>
    <row r="74" spans="1:3" x14ac:dyDescent="0.25">
      <c r="A74" s="6">
        <f t="shared" si="8"/>
        <v>3.1000000000000041</v>
      </c>
      <c r="B74" s="5">
        <f t="shared" si="6"/>
        <v>3.8090744010528531E-7</v>
      </c>
      <c r="C74" s="5">
        <f t="shared" si="7"/>
        <v>6.0786814758594289E-5</v>
      </c>
    </row>
    <row r="75" spans="1:3" x14ac:dyDescent="0.25">
      <c r="A75" s="6">
        <f t="shared" si="8"/>
        <v>3.2000000000000042</v>
      </c>
      <c r="B75" s="5">
        <f t="shared" si="6"/>
        <v>1.7064005666833408E-7</v>
      </c>
      <c r="C75" s="5">
        <f t="shared" si="7"/>
        <v>2.9330352547004877E-5</v>
      </c>
    </row>
    <row r="76" spans="1:3" x14ac:dyDescent="0.25">
      <c r="A76" s="6">
        <f t="shared" si="8"/>
        <v>3.3000000000000043</v>
      </c>
      <c r="B76" s="5">
        <f t="shared" si="6"/>
        <v>7.4780443948265565E-8</v>
      </c>
      <c r="C76" s="5">
        <f t="shared" si="7"/>
        <v>1.3768355825088459E-5</v>
      </c>
    </row>
    <row r="77" spans="1:3" x14ac:dyDescent="0.25">
      <c r="A77" s="6">
        <f t="shared" si="8"/>
        <v>3.4000000000000044</v>
      </c>
      <c r="B77" s="5">
        <f t="shared" si="6"/>
        <v>3.2058309170518113E-8</v>
      </c>
      <c r="C77" s="5">
        <f t="shared" si="7"/>
        <v>6.2878732842684345E-6</v>
      </c>
    </row>
    <row r="78" spans="1:3" x14ac:dyDescent="0.25">
      <c r="A78" s="6">
        <f t="shared" si="8"/>
        <v>3.5000000000000044</v>
      </c>
      <c r="B78" s="5">
        <f t="shared" si="6"/>
        <v>1.3444315889219697E-8</v>
      </c>
      <c r="C78" s="5">
        <f t="shared" si="7"/>
        <v>2.7937168203681231E-6</v>
      </c>
    </row>
    <row r="79" spans="1:3" x14ac:dyDescent="0.25">
      <c r="A79" s="6">
        <f t="shared" si="8"/>
        <v>3.6000000000000045</v>
      </c>
      <c r="B79" s="5">
        <f t="shared" si="6"/>
        <v>5.5154674356389727E-9</v>
      </c>
      <c r="C79" s="5">
        <f t="shared" si="7"/>
        <v>1.2075854896626272E-6</v>
      </c>
    </row>
    <row r="80" spans="1:3" x14ac:dyDescent="0.25">
      <c r="A80" s="6">
        <f t="shared" si="8"/>
        <v>3.7000000000000046</v>
      </c>
      <c r="B80" s="5">
        <f t="shared" si="6"/>
        <v>2.2134589024728535E-9</v>
      </c>
      <c r="C80" s="5">
        <f t="shared" si="7"/>
        <v>5.0782057273657161E-7</v>
      </c>
    </row>
    <row r="81" spans="1:3" x14ac:dyDescent="0.25">
      <c r="A81" s="6">
        <f t="shared" si="8"/>
        <v>3.8000000000000047</v>
      </c>
      <c r="B81" s="5">
        <f t="shared" si="6"/>
        <v>8.689726790457541E-10</v>
      </c>
      <c r="C81" s="5">
        <f t="shared" si="7"/>
        <v>2.0775888112369812E-7</v>
      </c>
    </row>
    <row r="82" spans="1:3" x14ac:dyDescent="0.25">
      <c r="A82" s="6">
        <f t="shared" si="8"/>
        <v>3.9000000000000048</v>
      </c>
      <c r="B82" s="5">
        <f t="shared" si="6"/>
        <v>3.3372312603802505E-10</v>
      </c>
      <c r="C82" s="5">
        <f t="shared" si="7"/>
        <v>8.2692439901935083E-8</v>
      </c>
    </row>
    <row r="83" spans="1:3" x14ac:dyDescent="0.25">
      <c r="A83" s="6">
        <f t="shared" si="8"/>
        <v>4.0000000000000044</v>
      </c>
      <c r="B83" s="5">
        <f t="shared" si="6"/>
        <v>1.2537530578447853E-10</v>
      </c>
      <c r="C83" s="5">
        <f t="shared" si="7"/>
        <v>3.2020559533398909E-8</v>
      </c>
    </row>
    <row r="84" spans="1:3" x14ac:dyDescent="0.25">
      <c r="A84" s="6">
        <f t="shared" si="8"/>
        <v>4.1000000000000041</v>
      </c>
      <c r="B84" s="5">
        <f t="shared" ref="B84:B123" si="9">1/($F$4*SQRT(2*$F$5))*EXP(-0.5*((A84-$F$3)/$F$4)^2)</f>
        <v>4.6076897485077384E-11</v>
      </c>
      <c r="C84" s="5">
        <f t="shared" ref="C84:C123" si="10">1/($F$9*SQRT(2*$F$10))*EXP(-0.5*((A84-$F$8)/$F$9)^2)</f>
        <v>1.2062822256982912E-8</v>
      </c>
    </row>
    <row r="85" spans="1:3" x14ac:dyDescent="0.25">
      <c r="A85" s="6">
        <f t="shared" si="8"/>
        <v>4.2000000000000037</v>
      </c>
      <c r="B85" s="5">
        <f t="shared" si="9"/>
        <v>1.6565325496937151E-11</v>
      </c>
      <c r="C85" s="5">
        <f t="shared" si="10"/>
        <v>4.4210542330444397E-9</v>
      </c>
    </row>
    <row r="86" spans="1:3" x14ac:dyDescent="0.25">
      <c r="A86" s="6">
        <f t="shared" si="8"/>
        <v>4.3000000000000034</v>
      </c>
      <c r="B86" s="5">
        <f t="shared" si="9"/>
        <v>5.8258894626076967E-12</v>
      </c>
      <c r="C86" s="5">
        <f t="shared" si="10"/>
        <v>1.5763754329028247E-9</v>
      </c>
    </row>
    <row r="87" spans="1:3" x14ac:dyDescent="0.25">
      <c r="A87" s="6">
        <f t="shared" si="8"/>
        <v>4.400000000000003</v>
      </c>
      <c r="B87" s="5">
        <f t="shared" si="9"/>
        <v>2.0043336978189104E-12</v>
      </c>
      <c r="C87" s="5">
        <f t="shared" si="10"/>
        <v>5.4682753537890698E-10</v>
      </c>
    </row>
    <row r="88" spans="1:3" x14ac:dyDescent="0.25">
      <c r="A88" s="6">
        <f t="shared" si="8"/>
        <v>4.5000000000000027</v>
      </c>
      <c r="B88" s="5">
        <f t="shared" si="9"/>
        <v>6.7456427520439212E-13</v>
      </c>
      <c r="C88" s="5">
        <f t="shared" si="10"/>
        <v>1.8454317757452006E-10</v>
      </c>
    </row>
    <row r="89" spans="1:3" x14ac:dyDescent="0.25">
      <c r="A89" s="6">
        <f t="shared" si="8"/>
        <v>4.6000000000000023</v>
      </c>
      <c r="B89" s="5">
        <f t="shared" si="9"/>
        <v>2.2208650413039115E-13</v>
      </c>
      <c r="C89" s="5">
        <f t="shared" si="10"/>
        <v>6.0590217999474021E-11</v>
      </c>
    </row>
    <row r="90" spans="1:3" x14ac:dyDescent="0.25">
      <c r="A90" s="6">
        <f t="shared" si="8"/>
        <v>4.700000000000002</v>
      </c>
      <c r="B90" s="5">
        <f t="shared" si="9"/>
        <v>7.1526425170140806E-14</v>
      </c>
      <c r="C90" s="5">
        <f t="shared" si="10"/>
        <v>1.9353697004594877E-11</v>
      </c>
    </row>
    <row r="91" spans="1:3" x14ac:dyDescent="0.25">
      <c r="A91" s="6">
        <f t="shared" si="8"/>
        <v>4.8000000000000016</v>
      </c>
      <c r="B91" s="5">
        <f t="shared" si="9"/>
        <v>2.2534939337610922E-14</v>
      </c>
      <c r="C91" s="5">
        <f t="shared" si="10"/>
        <v>6.0142608708996119E-12</v>
      </c>
    </row>
    <row r="92" spans="1:3" x14ac:dyDescent="0.25">
      <c r="A92" s="6">
        <f t="shared" si="8"/>
        <v>4.9000000000000012</v>
      </c>
      <c r="B92" s="5">
        <f t="shared" si="9"/>
        <v>6.945312448784914E-15</v>
      </c>
      <c r="C92" s="5">
        <f t="shared" si="10"/>
        <v>1.8182662931252357E-12</v>
      </c>
    </row>
    <row r="93" spans="1:3" x14ac:dyDescent="0.25">
      <c r="A93" s="6">
        <f t="shared" si="8"/>
        <v>5.0000000000000009</v>
      </c>
      <c r="B93" s="5">
        <f t="shared" si="9"/>
        <v>2.0939808436979681E-15</v>
      </c>
      <c r="C93" s="5">
        <f t="shared" si="10"/>
        <v>5.3479780446309394E-13</v>
      </c>
    </row>
    <row r="94" spans="1:3" x14ac:dyDescent="0.25">
      <c r="A94" s="6">
        <f t="shared" si="8"/>
        <v>5.1000000000000005</v>
      </c>
      <c r="B94" s="5">
        <f t="shared" si="9"/>
        <v>6.1758841670676923E-16</v>
      </c>
      <c r="C94" s="5">
        <f t="shared" si="10"/>
        <v>1.5303072831349595E-13</v>
      </c>
    </row>
    <row r="95" spans="1:3" x14ac:dyDescent="0.25">
      <c r="A95" s="6">
        <f t="shared" si="8"/>
        <v>5.2</v>
      </c>
      <c r="B95" s="5">
        <f t="shared" si="9"/>
        <v>1.7818498339187077E-16</v>
      </c>
      <c r="C95" s="5">
        <f t="shared" si="10"/>
        <v>4.2601469154579727E-14</v>
      </c>
    </row>
    <row r="96" spans="1:3" x14ac:dyDescent="0.25">
      <c r="A96" s="6">
        <f t="shared" si="8"/>
        <v>5.3</v>
      </c>
      <c r="B96" s="5">
        <f t="shared" si="9"/>
        <v>5.0290804295333131E-17</v>
      </c>
      <c r="C96" s="5">
        <f t="shared" si="10"/>
        <v>1.153791697334309E-14</v>
      </c>
    </row>
    <row r="97" spans="1:3" x14ac:dyDescent="0.25">
      <c r="A97" s="6">
        <f t="shared" si="8"/>
        <v>5.3999999999999995</v>
      </c>
      <c r="B97" s="5">
        <f t="shared" si="9"/>
        <v>1.3885182206325377E-17</v>
      </c>
      <c r="C97" s="5">
        <f t="shared" si="10"/>
        <v>3.0400949238380501E-15</v>
      </c>
    </row>
    <row r="98" spans="1:3" x14ac:dyDescent="0.25">
      <c r="A98" s="6">
        <f t="shared" si="8"/>
        <v>5.4999999999999991</v>
      </c>
      <c r="B98" s="5">
        <f t="shared" si="9"/>
        <v>3.7502490203430913E-18</v>
      </c>
      <c r="C98" s="5">
        <f t="shared" si="10"/>
        <v>7.7929839309284372E-16</v>
      </c>
    </row>
    <row r="99" spans="1:3" x14ac:dyDescent="0.25">
      <c r="A99" s="6">
        <f t="shared" si="8"/>
        <v>5.5999999999999988</v>
      </c>
      <c r="B99" s="5">
        <f t="shared" si="9"/>
        <v>9.9086423026512719E-19</v>
      </c>
      <c r="C99" s="5">
        <f t="shared" si="10"/>
        <v>1.9434676634633923E-16</v>
      </c>
    </row>
    <row r="100" spans="1:3" x14ac:dyDescent="0.25">
      <c r="A100" s="6">
        <f t="shared" si="8"/>
        <v>5.6999999999999984</v>
      </c>
      <c r="B100" s="5">
        <f t="shared" si="9"/>
        <v>2.5610244038316657E-19</v>
      </c>
      <c r="C100" s="5">
        <f t="shared" si="10"/>
        <v>4.7152829546029323E-17</v>
      </c>
    </row>
    <row r="101" spans="1:3" x14ac:dyDescent="0.25">
      <c r="A101" s="6">
        <f t="shared" si="8"/>
        <v>5.799999999999998</v>
      </c>
      <c r="B101" s="5">
        <f t="shared" si="9"/>
        <v>6.4752837511089012E-20</v>
      </c>
      <c r="C101" s="5">
        <f t="shared" si="10"/>
        <v>1.1129998370257306E-17</v>
      </c>
    </row>
    <row r="102" spans="1:3" x14ac:dyDescent="0.25">
      <c r="A102" s="6">
        <f t="shared" si="8"/>
        <v>5.8999999999999977</v>
      </c>
      <c r="B102" s="5">
        <f t="shared" si="9"/>
        <v>1.6015828623497757E-20</v>
      </c>
      <c r="C102" s="5">
        <f t="shared" si="10"/>
        <v>2.5558734360055198E-18</v>
      </c>
    </row>
    <row r="103" spans="1:3" x14ac:dyDescent="0.25">
      <c r="A103" s="6">
        <f t="shared" si="8"/>
        <v>5.9999999999999973</v>
      </c>
      <c r="B103" s="5">
        <f t="shared" si="9"/>
        <v>3.8751234570612133E-21</v>
      </c>
      <c r="C103" s="5">
        <f t="shared" si="10"/>
        <v>5.7100576038307339E-19</v>
      </c>
    </row>
    <row r="104" spans="1:3" x14ac:dyDescent="0.25">
      <c r="A104" s="6">
        <f t="shared" si="8"/>
        <v>6.099999999999997</v>
      </c>
      <c r="B104" s="5">
        <f t="shared" si="9"/>
        <v>9.1720664989192294E-22</v>
      </c>
      <c r="C104" s="5">
        <f t="shared" si="10"/>
        <v>1.2410764549432247E-19</v>
      </c>
    </row>
    <row r="105" spans="1:3" x14ac:dyDescent="0.25">
      <c r="A105" s="6">
        <f t="shared" si="8"/>
        <v>6.1999999999999966</v>
      </c>
      <c r="B105" s="5">
        <f t="shared" si="9"/>
        <v>2.1237058714280678E-22</v>
      </c>
      <c r="C105" s="5">
        <f t="shared" si="10"/>
        <v>2.624300028952854E-20</v>
      </c>
    </row>
    <row r="106" spans="1:3" x14ac:dyDescent="0.25">
      <c r="A106" s="6">
        <f t="shared" si="8"/>
        <v>6.2999999999999963</v>
      </c>
      <c r="B106" s="5">
        <f t="shared" si="9"/>
        <v>4.8102435078682083E-23</v>
      </c>
      <c r="C106" s="5">
        <f t="shared" si="10"/>
        <v>5.3986520273375278E-21</v>
      </c>
    </row>
    <row r="107" spans="1:3" x14ac:dyDescent="0.25">
      <c r="A107" s="6">
        <f t="shared" si="8"/>
        <v>6.3999999999999959</v>
      </c>
      <c r="B107" s="5">
        <f t="shared" si="9"/>
        <v>1.0658234662882873E-23</v>
      </c>
      <c r="C107" s="5">
        <f t="shared" si="10"/>
        <v>1.0804734209744042E-21</v>
      </c>
    </row>
    <row r="108" spans="1:3" x14ac:dyDescent="0.25">
      <c r="A108" s="6">
        <f t="shared" si="8"/>
        <v>6.4999999999999956</v>
      </c>
      <c r="B108" s="5">
        <f t="shared" si="9"/>
        <v>2.3101969974218087E-24</v>
      </c>
      <c r="C108" s="5">
        <f t="shared" si="10"/>
        <v>2.1037771896989155E-22</v>
      </c>
    </row>
    <row r="109" spans="1:3" x14ac:dyDescent="0.25">
      <c r="A109" s="6">
        <f t="shared" si="8"/>
        <v>6.5999999999999952</v>
      </c>
      <c r="B109" s="5">
        <f t="shared" si="9"/>
        <v>4.898445422971774E-25</v>
      </c>
      <c r="C109" s="5">
        <f t="shared" si="10"/>
        <v>3.9851282058389524E-23</v>
      </c>
    </row>
    <row r="110" spans="1:3" x14ac:dyDescent="0.25">
      <c r="A110" s="6">
        <f t="shared" si="8"/>
        <v>6.6999999999999948</v>
      </c>
      <c r="B110" s="5">
        <f t="shared" si="9"/>
        <v>1.0160452587325778E-25</v>
      </c>
      <c r="C110" s="5">
        <f t="shared" si="10"/>
        <v>7.3441536638333057E-24</v>
      </c>
    </row>
    <row r="111" spans="1:3" x14ac:dyDescent="0.25">
      <c r="A111" s="6">
        <f t="shared" si="8"/>
        <v>6.7999999999999945</v>
      </c>
      <c r="B111" s="5">
        <f t="shared" si="9"/>
        <v>2.0616424834142015E-26</v>
      </c>
      <c r="C111" s="5">
        <f t="shared" si="10"/>
        <v>1.3167341957272691E-24</v>
      </c>
    </row>
    <row r="112" spans="1:3" x14ac:dyDescent="0.25">
      <c r="A112" s="6">
        <f t="shared" si="8"/>
        <v>6.8999999999999941</v>
      </c>
      <c r="B112" s="5">
        <f t="shared" si="9"/>
        <v>4.0922219236051965E-27</v>
      </c>
      <c r="C112" s="5">
        <f t="shared" si="10"/>
        <v>2.2967375738087632E-25</v>
      </c>
    </row>
    <row r="113" spans="1:3" x14ac:dyDescent="0.25">
      <c r="A113" s="6">
        <f t="shared" si="8"/>
        <v>6.9999999999999938</v>
      </c>
      <c r="B113" s="5">
        <f t="shared" si="9"/>
        <v>7.9460358822348457E-28</v>
      </c>
      <c r="C113" s="5">
        <f t="shared" si="10"/>
        <v>3.8974588459776705E-26</v>
      </c>
    </row>
    <row r="114" spans="1:3" x14ac:dyDescent="0.25">
      <c r="A114" s="6">
        <f t="shared" si="8"/>
        <v>7.0999999999999934</v>
      </c>
      <c r="B114" s="5">
        <f t="shared" si="9"/>
        <v>1.5093410625135637E-28</v>
      </c>
      <c r="C114" s="5">
        <f t="shared" si="10"/>
        <v>6.4344081021907337E-27</v>
      </c>
    </row>
    <row r="115" spans="1:3" x14ac:dyDescent="0.25">
      <c r="A115" s="6">
        <f t="shared" si="8"/>
        <v>7.1999999999999931</v>
      </c>
      <c r="B115" s="5">
        <f t="shared" si="9"/>
        <v>2.804592539287578E-29</v>
      </c>
      <c r="C115" s="5">
        <f t="shared" si="10"/>
        <v>1.0334573748602025E-27</v>
      </c>
    </row>
    <row r="116" spans="1:3" x14ac:dyDescent="0.25">
      <c r="A116" s="6">
        <f t="shared" si="8"/>
        <v>7.2999999999999927</v>
      </c>
      <c r="B116" s="5">
        <f t="shared" si="9"/>
        <v>5.097974781159371E-30</v>
      </c>
      <c r="C116" s="5">
        <f t="shared" si="10"/>
        <v>1.6148546438243277E-28</v>
      </c>
    </row>
    <row r="117" spans="1:3" x14ac:dyDescent="0.25">
      <c r="A117" s="6">
        <f t="shared" si="8"/>
        <v>7.3999999999999924</v>
      </c>
      <c r="B117" s="5">
        <f t="shared" si="9"/>
        <v>9.0650689660416648E-31</v>
      </c>
      <c r="C117" s="5">
        <f t="shared" si="10"/>
        <v>2.4548853064237631E-29</v>
      </c>
    </row>
    <row r="118" spans="1:3" x14ac:dyDescent="0.25">
      <c r="A118" s="6">
        <f t="shared" si="8"/>
        <v>7.499999999999992</v>
      </c>
      <c r="B118" s="5">
        <f t="shared" si="9"/>
        <v>1.5768488425601984E-31</v>
      </c>
      <c r="C118" s="5">
        <f t="shared" si="10"/>
        <v>3.6306624864821326E-30</v>
      </c>
    </row>
    <row r="119" spans="1:3" x14ac:dyDescent="0.25">
      <c r="A119" s="6">
        <f t="shared" si="8"/>
        <v>7.5999999999999917</v>
      </c>
      <c r="B119" s="5">
        <f t="shared" si="9"/>
        <v>2.6832092115282878E-32</v>
      </c>
      <c r="C119" s="5">
        <f t="shared" si="10"/>
        <v>5.2239312307142763E-31</v>
      </c>
    </row>
    <row r="120" spans="1:3" x14ac:dyDescent="0.25">
      <c r="A120" s="6">
        <f t="shared" si="8"/>
        <v>7.6999999999999913</v>
      </c>
      <c r="B120" s="5">
        <f t="shared" si="9"/>
        <v>4.4664711194964708E-33</v>
      </c>
      <c r="C120" s="5">
        <f t="shared" si="10"/>
        <v>7.3125007913467182E-32</v>
      </c>
    </row>
    <row r="121" spans="1:3" x14ac:dyDescent="0.25">
      <c r="A121" s="6">
        <f t="shared" si="8"/>
        <v>7.7999999999999909</v>
      </c>
      <c r="B121" s="5">
        <f t="shared" si="9"/>
        <v>7.2731081498405943E-34</v>
      </c>
      <c r="C121" s="5">
        <f t="shared" si="10"/>
        <v>9.9584398102629119E-33</v>
      </c>
    </row>
    <row r="122" spans="1:3" x14ac:dyDescent="0.25">
      <c r="A122" s="6">
        <f t="shared" si="8"/>
        <v>7.8999999999999906</v>
      </c>
      <c r="B122" s="5">
        <f t="shared" si="9"/>
        <v>1.1585668082386364E-34</v>
      </c>
      <c r="C122" s="5">
        <f t="shared" si="10"/>
        <v>1.3193911943059559E-33</v>
      </c>
    </row>
    <row r="123" spans="1:3" x14ac:dyDescent="0.25">
      <c r="A123" s="6">
        <f t="shared" si="8"/>
        <v>7.9999999999999902</v>
      </c>
      <c r="B123" s="5">
        <f t="shared" si="9"/>
        <v>1.8053758984670617E-35</v>
      </c>
      <c r="C123" s="5">
        <f t="shared" si="10"/>
        <v>1.700641455682641E-34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>
      <selection activeCell="A4" sqref="A4:D4"/>
    </sheetView>
  </sheetViews>
  <sheetFormatPr baseColWidth="10" defaultColWidth="11.42578125" defaultRowHeight="15" x14ac:dyDescent="0.25"/>
  <cols>
    <col min="1" max="1" width="16.5703125" style="1" customWidth="1"/>
    <col min="2" max="5" width="11.42578125" style="1"/>
    <col min="6" max="6" width="11" style="1" customWidth="1"/>
    <col min="7" max="16384" width="11.42578125" style="1"/>
  </cols>
  <sheetData>
    <row r="1" spans="1:5" ht="18" x14ac:dyDescent="0.35">
      <c r="A1" s="122" t="s">
        <v>81</v>
      </c>
      <c r="B1" s="123" t="s">
        <v>7</v>
      </c>
      <c r="C1" s="123" t="s">
        <v>8</v>
      </c>
      <c r="D1" s="123" t="s">
        <v>9</v>
      </c>
    </row>
    <row r="2" spans="1:5" x14ac:dyDescent="0.25">
      <c r="A2" s="33"/>
      <c r="B2" s="34">
        <v>-1.9823379999999999</v>
      </c>
      <c r="C2" s="34">
        <v>1.031061</v>
      </c>
      <c r="D2" s="35">
        <v>-0.56462900000000005</v>
      </c>
      <c r="E2" s="4"/>
    </row>
    <row r="3" spans="1:5" x14ac:dyDescent="0.25">
      <c r="A3" s="4"/>
      <c r="B3" s="9"/>
      <c r="C3" s="9"/>
      <c r="D3" s="9"/>
      <c r="E3" s="4"/>
    </row>
    <row r="4" spans="1:5" ht="18" x14ac:dyDescent="0.35">
      <c r="A4" s="30" t="s">
        <v>76</v>
      </c>
      <c r="B4" s="30" t="s">
        <v>77</v>
      </c>
      <c r="C4" s="39" t="s">
        <v>78</v>
      </c>
      <c r="D4" s="39" t="s">
        <v>79</v>
      </c>
      <c r="E4" s="124" t="s">
        <v>10</v>
      </c>
    </row>
    <row r="5" spans="1:5" x14ac:dyDescent="0.25">
      <c r="A5" s="4">
        <v>1</v>
      </c>
      <c r="B5" s="10">
        <v>1</v>
      </c>
      <c r="C5" s="10">
        <v>2</v>
      </c>
      <c r="D5" s="10">
        <v>3</v>
      </c>
      <c r="E5" s="2">
        <f t="shared" ref="E5:E28" si="0">$B$2*1+$C$2*C5+$D$2*D5</f>
        <v>-1.6141030000000001</v>
      </c>
    </row>
    <row r="6" spans="1:5" x14ac:dyDescent="0.25">
      <c r="A6" s="4">
        <v>1</v>
      </c>
      <c r="B6" s="10">
        <v>2</v>
      </c>
      <c r="C6" s="10">
        <v>3</v>
      </c>
      <c r="D6" s="10">
        <v>4</v>
      </c>
      <c r="E6" s="2">
        <f t="shared" si="0"/>
        <v>-1.1476710000000003</v>
      </c>
    </row>
    <row r="7" spans="1:5" x14ac:dyDescent="0.25">
      <c r="A7" s="9">
        <v>1</v>
      </c>
      <c r="B7" s="10">
        <v>3</v>
      </c>
      <c r="C7" s="10">
        <v>6</v>
      </c>
      <c r="D7" s="10">
        <v>5</v>
      </c>
      <c r="E7" s="11">
        <f t="shared" si="0"/>
        <v>1.380882999999999</v>
      </c>
    </row>
    <row r="8" spans="1:5" x14ac:dyDescent="0.25">
      <c r="A8" s="4">
        <v>1</v>
      </c>
      <c r="B8" s="10">
        <v>4</v>
      </c>
      <c r="C8" s="10">
        <v>4</v>
      </c>
      <c r="D8" s="10">
        <v>4</v>
      </c>
      <c r="E8" s="2">
        <f t="shared" si="0"/>
        <v>-0.1166100000000001</v>
      </c>
    </row>
    <row r="9" spans="1:5" x14ac:dyDescent="0.25">
      <c r="A9" s="4">
        <v>1</v>
      </c>
      <c r="B9" s="10">
        <v>5</v>
      </c>
      <c r="C9" s="10">
        <v>3</v>
      </c>
      <c r="D9" s="10">
        <v>2</v>
      </c>
      <c r="E9" s="2">
        <f t="shared" si="0"/>
        <v>-1.8413000000000235E-2</v>
      </c>
    </row>
    <row r="10" spans="1:5" x14ac:dyDescent="0.25">
      <c r="A10" s="4">
        <v>1</v>
      </c>
      <c r="B10" s="10">
        <v>6</v>
      </c>
      <c r="C10" s="10">
        <v>4</v>
      </c>
      <c r="D10" s="10">
        <v>7</v>
      </c>
      <c r="E10" s="2">
        <f t="shared" si="0"/>
        <v>-1.8104970000000002</v>
      </c>
    </row>
    <row r="11" spans="1:5" x14ac:dyDescent="0.25">
      <c r="A11" s="4">
        <v>1</v>
      </c>
      <c r="B11" s="10">
        <v>7</v>
      </c>
      <c r="C11" s="10">
        <v>3</v>
      </c>
      <c r="D11" s="10">
        <v>5</v>
      </c>
      <c r="E11" s="2">
        <f t="shared" si="0"/>
        <v>-1.7123000000000004</v>
      </c>
    </row>
    <row r="12" spans="1:5" x14ac:dyDescent="0.25">
      <c r="A12" s="4">
        <v>1</v>
      </c>
      <c r="B12" s="10">
        <v>8</v>
      </c>
      <c r="C12" s="10">
        <v>2</v>
      </c>
      <c r="D12" s="10">
        <v>4</v>
      </c>
      <c r="E12" s="2">
        <f t="shared" si="0"/>
        <v>-2.1787320000000001</v>
      </c>
    </row>
    <row r="13" spans="1:5" x14ac:dyDescent="0.25">
      <c r="A13" s="4">
        <v>1</v>
      </c>
      <c r="B13" s="10">
        <v>9</v>
      </c>
      <c r="C13" s="10">
        <v>5</v>
      </c>
      <c r="D13" s="10">
        <v>6</v>
      </c>
      <c r="E13" s="2">
        <f t="shared" si="0"/>
        <v>-0.21480699999999997</v>
      </c>
    </row>
    <row r="14" spans="1:5" x14ac:dyDescent="0.25">
      <c r="A14" s="4">
        <v>1</v>
      </c>
      <c r="B14" s="10">
        <v>10</v>
      </c>
      <c r="C14" s="10">
        <v>3</v>
      </c>
      <c r="D14" s="10">
        <v>6</v>
      </c>
      <c r="E14" s="2">
        <f t="shared" si="0"/>
        <v>-2.2769290000000004</v>
      </c>
    </row>
    <row r="15" spans="1:5" x14ac:dyDescent="0.25">
      <c r="A15" s="4">
        <v>1</v>
      </c>
      <c r="B15" s="10">
        <v>11</v>
      </c>
      <c r="C15" s="10">
        <v>3</v>
      </c>
      <c r="D15" s="10">
        <v>3</v>
      </c>
      <c r="E15" s="2">
        <f t="shared" si="0"/>
        <v>-0.58304200000000028</v>
      </c>
    </row>
    <row r="16" spans="1:5" x14ac:dyDescent="0.25">
      <c r="A16" s="12">
        <v>1</v>
      </c>
      <c r="B16" s="13">
        <v>12</v>
      </c>
      <c r="C16" s="13">
        <v>4</v>
      </c>
      <c r="D16" s="13">
        <v>5</v>
      </c>
      <c r="E16" s="14">
        <f t="shared" si="0"/>
        <v>-0.68123900000000015</v>
      </c>
    </row>
    <row r="17" spans="1:5" x14ac:dyDescent="0.25">
      <c r="A17" s="4">
        <v>2</v>
      </c>
      <c r="B17" s="10">
        <v>13</v>
      </c>
      <c r="C17" s="10">
        <v>5</v>
      </c>
      <c r="D17" s="10">
        <v>4</v>
      </c>
      <c r="E17" s="2">
        <f t="shared" si="0"/>
        <v>0.91445100000000012</v>
      </c>
    </row>
    <row r="18" spans="1:5" x14ac:dyDescent="0.25">
      <c r="A18" s="4">
        <v>2</v>
      </c>
      <c r="B18" s="10">
        <v>14</v>
      </c>
      <c r="C18" s="10">
        <v>4</v>
      </c>
      <c r="D18" s="10">
        <v>3</v>
      </c>
      <c r="E18" s="2">
        <f t="shared" si="0"/>
        <v>0.44801899999999995</v>
      </c>
    </row>
    <row r="19" spans="1:5" x14ac:dyDescent="0.25">
      <c r="A19" s="9">
        <v>2</v>
      </c>
      <c r="B19" s="10">
        <v>15</v>
      </c>
      <c r="C19" s="10">
        <v>7</v>
      </c>
      <c r="D19" s="10">
        <v>5</v>
      </c>
      <c r="E19" s="11">
        <f t="shared" si="0"/>
        <v>2.4119440000000001</v>
      </c>
    </row>
    <row r="20" spans="1:5" x14ac:dyDescent="0.25">
      <c r="A20" s="4">
        <v>2</v>
      </c>
      <c r="B20" s="10">
        <v>16</v>
      </c>
      <c r="C20" s="10">
        <v>3</v>
      </c>
      <c r="D20" s="10">
        <v>3</v>
      </c>
      <c r="E20" s="2">
        <f t="shared" si="0"/>
        <v>-0.58304200000000028</v>
      </c>
    </row>
    <row r="21" spans="1:5" x14ac:dyDescent="0.25">
      <c r="A21" s="9">
        <v>2</v>
      </c>
      <c r="B21" s="10">
        <v>17</v>
      </c>
      <c r="C21" s="10">
        <v>4</v>
      </c>
      <c r="D21" s="10">
        <v>4</v>
      </c>
      <c r="E21" s="11">
        <f t="shared" si="0"/>
        <v>-0.1166100000000001</v>
      </c>
    </row>
    <row r="22" spans="1:5" x14ac:dyDescent="0.25">
      <c r="A22" s="4">
        <v>2</v>
      </c>
      <c r="B22" s="10">
        <v>18</v>
      </c>
      <c r="C22" s="10">
        <v>5</v>
      </c>
      <c r="D22" s="10">
        <v>2</v>
      </c>
      <c r="E22" s="2">
        <f t="shared" si="0"/>
        <v>2.0437090000000002</v>
      </c>
    </row>
    <row r="23" spans="1:5" x14ac:dyDescent="0.25">
      <c r="A23" s="4">
        <v>2</v>
      </c>
      <c r="B23" s="10">
        <v>19</v>
      </c>
      <c r="C23" s="10">
        <v>4</v>
      </c>
      <c r="D23" s="10">
        <v>2</v>
      </c>
      <c r="E23" s="2">
        <f t="shared" si="0"/>
        <v>1.012648</v>
      </c>
    </row>
    <row r="24" spans="1:5" x14ac:dyDescent="0.25">
      <c r="A24" s="4">
        <v>2</v>
      </c>
      <c r="B24" s="10">
        <v>20</v>
      </c>
      <c r="C24" s="10">
        <v>5</v>
      </c>
      <c r="D24" s="10">
        <v>5</v>
      </c>
      <c r="E24" s="2">
        <f t="shared" si="0"/>
        <v>0.34982200000000008</v>
      </c>
    </row>
    <row r="25" spans="1:5" x14ac:dyDescent="0.25">
      <c r="A25" s="4">
        <v>2</v>
      </c>
      <c r="B25" s="10">
        <v>21</v>
      </c>
      <c r="C25" s="10">
        <v>6</v>
      </c>
      <c r="D25" s="10">
        <v>7</v>
      </c>
      <c r="E25" s="2">
        <f t="shared" si="0"/>
        <v>0.25162499999999888</v>
      </c>
    </row>
    <row r="26" spans="1:5" x14ac:dyDescent="0.25">
      <c r="A26" s="4">
        <v>2</v>
      </c>
      <c r="B26" s="10">
        <v>22</v>
      </c>
      <c r="C26" s="10">
        <v>5</v>
      </c>
      <c r="D26" s="10">
        <v>3</v>
      </c>
      <c r="E26" s="2">
        <f t="shared" si="0"/>
        <v>1.4790800000000002</v>
      </c>
    </row>
    <row r="27" spans="1:5" x14ac:dyDescent="0.25">
      <c r="A27" s="4">
        <v>2</v>
      </c>
      <c r="B27" s="10">
        <v>23</v>
      </c>
      <c r="C27" s="10">
        <v>6</v>
      </c>
      <c r="D27" s="10">
        <v>4</v>
      </c>
      <c r="E27" s="2">
        <f t="shared" si="0"/>
        <v>1.945511999999999</v>
      </c>
    </row>
    <row r="28" spans="1:5" x14ac:dyDescent="0.25">
      <c r="A28" s="12">
        <v>2</v>
      </c>
      <c r="B28" s="13">
        <v>24</v>
      </c>
      <c r="C28" s="13">
        <v>6</v>
      </c>
      <c r="D28" s="13">
        <v>6</v>
      </c>
      <c r="E28" s="14">
        <f t="shared" si="0"/>
        <v>0.81625399999999892</v>
      </c>
    </row>
    <row r="30" spans="1:5" x14ac:dyDescent="0.25">
      <c r="A30" s="117" t="s">
        <v>70</v>
      </c>
      <c r="B30" s="117"/>
      <c r="C30" s="125">
        <f>AVERAGE(C5:C16)</f>
        <v>3.5</v>
      </c>
      <c r="D30" s="125">
        <f>AVERAGE(D5:D16)</f>
        <v>4.5</v>
      </c>
      <c r="E30" s="126">
        <f>AVERAGE(E5:E16)</f>
        <v>-0.91445500000000035</v>
      </c>
    </row>
    <row r="31" spans="1:5" x14ac:dyDescent="0.25">
      <c r="A31" s="117" t="s">
        <v>71</v>
      </c>
      <c r="B31" s="117"/>
      <c r="C31" s="125">
        <f>AVERAGE(C17:C28)</f>
        <v>5</v>
      </c>
      <c r="D31" s="125">
        <f>AVERAGE(D17:D28)</f>
        <v>4</v>
      </c>
      <c r="E31" s="126">
        <f>AVERAGE(E17:E28)</f>
        <v>0.91445099999999968</v>
      </c>
    </row>
    <row r="32" spans="1:5" x14ac:dyDescent="0.25">
      <c r="A32" s="117" t="s">
        <v>75</v>
      </c>
      <c r="B32" s="117"/>
      <c r="C32" s="125">
        <f>AVERAGE(C5:C28)</f>
        <v>4.25</v>
      </c>
      <c r="D32" s="125">
        <f>AVERAGE(D5:D28)</f>
        <v>4.25</v>
      </c>
      <c r="E32" s="126">
        <f>AVERAGE(E5:E28)</f>
        <v>-2.0000000003350671E-6</v>
      </c>
    </row>
    <row r="33" spans="1:5" x14ac:dyDescent="0.25">
      <c r="A33" s="104"/>
      <c r="B33" s="104"/>
      <c r="C33" s="104"/>
      <c r="D33" s="104"/>
      <c r="E33" s="104"/>
    </row>
    <row r="34" spans="1:5" x14ac:dyDescent="0.25">
      <c r="A34" s="117" t="s">
        <v>73</v>
      </c>
      <c r="B34" s="117"/>
      <c r="C34" s="121">
        <f>_xlfn.STDEV.S(C5:C16)</f>
        <v>1.1677484162422844</v>
      </c>
      <c r="D34" s="121">
        <f>_xlfn.STDEV.S(D5:D16)</f>
        <v>1.4459976109624424</v>
      </c>
      <c r="E34" s="121">
        <f>_xlfn.STDEV.S(E5:E16)</f>
        <v>1.0787127310286426</v>
      </c>
    </row>
    <row r="35" spans="1:5" x14ac:dyDescent="0.25">
      <c r="A35" s="117" t="s">
        <v>74</v>
      </c>
      <c r="B35" s="117"/>
      <c r="C35" s="121">
        <f>_xlfn.STDEV.S(C17:C28)</f>
        <v>1.1281521496355325</v>
      </c>
      <c r="D35" s="121">
        <f>_xlfn.STDEV.S(D17:D28)</f>
        <v>1.5374122295716148</v>
      </c>
      <c r="E35" s="121">
        <f>_xlfn.STDEV.S(E17:E28)</f>
        <v>0.91453724045174412</v>
      </c>
    </row>
    <row r="38" spans="1:5" x14ac:dyDescent="0.25">
      <c r="A38" s="1" t="s">
        <v>80</v>
      </c>
    </row>
  </sheetData>
  <pageMargins left="0.7" right="0.7" top="0.78740157499999996" bottom="0.78740157499999996" header="0.3" footer="0.3"/>
  <pageSetup paperSize="9" orientation="portrait" r:id="rId1"/>
  <ignoredErrors>
    <ignoredError sqref="C30:C31 C34:C35 D30:D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activeCell="Q30" sqref="Q30"/>
    </sheetView>
  </sheetViews>
  <sheetFormatPr baseColWidth="10" defaultColWidth="11.42578125" defaultRowHeight="15" x14ac:dyDescent="0.25"/>
  <cols>
    <col min="1" max="1" width="11.42578125" style="6"/>
    <col min="2" max="2" width="11.42578125" style="5"/>
    <col min="3" max="3" width="18.7109375" style="5" customWidth="1"/>
    <col min="4" max="4" width="11.42578125" style="5"/>
    <col min="5" max="16384" width="11.42578125" style="1"/>
  </cols>
  <sheetData>
    <row r="1" spans="1:6" x14ac:dyDescent="0.25">
      <c r="A1" s="31"/>
      <c r="B1" s="31" t="s">
        <v>67</v>
      </c>
      <c r="C1" s="32" t="s">
        <v>68</v>
      </c>
    </row>
    <row r="2" spans="1:6" x14ac:dyDescent="0.25">
      <c r="A2" s="114" t="s">
        <v>5</v>
      </c>
      <c r="B2" s="115" t="s">
        <v>6</v>
      </c>
      <c r="C2" s="115" t="s">
        <v>6</v>
      </c>
      <c r="E2" s="116" t="s">
        <v>14</v>
      </c>
      <c r="F2" s="108"/>
    </row>
    <row r="3" spans="1:6" x14ac:dyDescent="0.25">
      <c r="A3" s="6">
        <v>-4</v>
      </c>
      <c r="B3" s="5">
        <f>1/($F$4*SQRT(2*$F$5))*EXP(-0.5*((A3-$F$3)/$F$4)^2)</f>
        <v>6.1849421699695485E-3</v>
      </c>
      <c r="C3" s="5">
        <f>1/($F$9*SQRT(2*$F$10))*EXP(-0.5*((A3-$F$8)/$F$9)^2)</f>
        <v>2.3400111068918934E-7</v>
      </c>
      <c r="E3" s="1" t="s">
        <v>69</v>
      </c>
      <c r="F3" s="2">
        <f>'Tabelle 4.4'!E30</f>
        <v>-0.91445500000000035</v>
      </c>
    </row>
    <row r="4" spans="1:6" x14ac:dyDescent="0.25">
      <c r="A4" s="6">
        <f>A3+0.1</f>
        <v>-3.9</v>
      </c>
      <c r="B4" s="5">
        <f t="shared" ref="B4:B67" si="0">1/($F$4*SQRT(2*$F$5))*EXP(-0.5*((A4-$F$3)/$F$4)^2)</f>
        <v>8.0284237496853431E-3</v>
      </c>
      <c r="C4" s="5">
        <f t="shared" ref="C4:C67" si="1">1/($F$9*SQRT(2*$F$10))*EXP(-0.5*((A4-$F$8)/$F$9)^2)</f>
        <v>4.1860793314232174E-7</v>
      </c>
      <c r="E4" s="1" t="s">
        <v>72</v>
      </c>
      <c r="F4" s="3">
        <f>'Tabelle 4.4'!E34</f>
        <v>1.0787127310286426</v>
      </c>
    </row>
    <row r="5" spans="1:6" x14ac:dyDescent="0.25">
      <c r="A5" s="6">
        <f t="shared" ref="A5:A63" si="2">A4+0.1</f>
        <v>-3.8</v>
      </c>
      <c r="B5" s="5">
        <f t="shared" si="0"/>
        <v>1.0332196658200515E-2</v>
      </c>
      <c r="C5" s="5">
        <f t="shared" si="1"/>
        <v>7.3995350252548749E-7</v>
      </c>
      <c r="E5" s="1" t="s">
        <v>82</v>
      </c>
      <c r="F5" s="3">
        <v>3.1415899999999999</v>
      </c>
    </row>
    <row r="6" spans="1:6" x14ac:dyDescent="0.25">
      <c r="A6" s="6">
        <f t="shared" si="2"/>
        <v>-3.6999999999999997</v>
      </c>
      <c r="B6" s="5">
        <f t="shared" si="0"/>
        <v>1.318325867010401E-2</v>
      </c>
      <c r="C6" s="5">
        <f t="shared" si="1"/>
        <v>1.292435403214738E-6</v>
      </c>
      <c r="E6" s="40"/>
      <c r="F6" s="40"/>
    </row>
    <row r="7" spans="1:6" x14ac:dyDescent="0.25">
      <c r="A7" s="6">
        <f t="shared" si="2"/>
        <v>-3.5999999999999996</v>
      </c>
      <c r="B7" s="5">
        <f t="shared" si="0"/>
        <v>1.6677103201716587E-2</v>
      </c>
      <c r="C7" s="5">
        <f t="shared" si="1"/>
        <v>2.2305948838360059E-6</v>
      </c>
      <c r="E7" s="116" t="s">
        <v>15</v>
      </c>
      <c r="F7" s="128"/>
    </row>
    <row r="8" spans="1:6" x14ac:dyDescent="0.25">
      <c r="A8" s="6">
        <f t="shared" si="2"/>
        <v>-3.4999999999999996</v>
      </c>
      <c r="B8" s="5">
        <f t="shared" si="0"/>
        <v>2.0916364047417757E-2</v>
      </c>
      <c r="C8" s="5">
        <f t="shared" si="1"/>
        <v>3.803995526639592E-6</v>
      </c>
      <c r="E8" s="1" t="s">
        <v>69</v>
      </c>
      <c r="F8" s="2">
        <f>'Tabelle 4.4'!E31</f>
        <v>0.91445099999999968</v>
      </c>
    </row>
    <row r="9" spans="1:6" x14ac:dyDescent="0.25">
      <c r="A9" s="6">
        <f t="shared" si="2"/>
        <v>-3.3999999999999995</v>
      </c>
      <c r="B9" s="5">
        <f t="shared" si="0"/>
        <v>2.6008751240795377E-2</v>
      </c>
      <c r="C9" s="5">
        <f t="shared" si="1"/>
        <v>6.4101284664213756E-6</v>
      </c>
      <c r="E9" s="1" t="s">
        <v>72</v>
      </c>
      <c r="F9" s="3">
        <f>'Tabelle 4.4'!E35</f>
        <v>0.91453724045174412</v>
      </c>
    </row>
    <row r="10" spans="1:6" x14ac:dyDescent="0.25">
      <c r="A10" s="6">
        <f t="shared" si="2"/>
        <v>-3.2999999999999994</v>
      </c>
      <c r="B10" s="5">
        <f t="shared" si="0"/>
        <v>3.206420989114684E-2</v>
      </c>
      <c r="C10" s="5">
        <f t="shared" si="1"/>
        <v>1.0673353887772584E-5</v>
      </c>
      <c r="E10" s="1" t="s">
        <v>82</v>
      </c>
      <c r="F10" s="3">
        <v>3.1415899999999999</v>
      </c>
    </row>
    <row r="11" spans="1:6" x14ac:dyDescent="0.25">
      <c r="A11" s="6">
        <f t="shared" si="2"/>
        <v>-3.1999999999999993</v>
      </c>
      <c r="B11" s="5">
        <f t="shared" si="0"/>
        <v>3.9191268240133574E-2</v>
      </c>
      <c r="C11" s="5">
        <f t="shared" si="1"/>
        <v>1.7560728362618606E-5</v>
      </c>
    </row>
    <row r="12" spans="1:6" x14ac:dyDescent="0.25">
      <c r="A12" s="6">
        <f t="shared" si="2"/>
        <v>-3.0999999999999992</v>
      </c>
      <c r="B12" s="5">
        <f t="shared" si="0"/>
        <v>4.7492586836245632E-2</v>
      </c>
      <c r="C12" s="5">
        <f t="shared" si="1"/>
        <v>2.8549044725543958E-5</v>
      </c>
    </row>
    <row r="13" spans="1:6" x14ac:dyDescent="0.25">
      <c r="A13" s="6">
        <f t="shared" si="2"/>
        <v>-2.9999999999999991</v>
      </c>
      <c r="B13" s="5">
        <f t="shared" si="0"/>
        <v>5.7059776519510032E-2</v>
      </c>
      <c r="C13" s="5">
        <f t="shared" si="1"/>
        <v>4.5861481173558029E-5</v>
      </c>
    </row>
    <row r="14" spans="1:6" x14ac:dyDescent="0.25">
      <c r="A14" s="6">
        <f t="shared" si="2"/>
        <v>-2.899999999999999</v>
      </c>
      <c r="B14" s="5">
        <f t="shared" si="0"/>
        <v>6.796761650061417E-2</v>
      </c>
      <c r="C14" s="5">
        <f t="shared" si="1"/>
        <v>7.2796753703512429E-5</v>
      </c>
    </row>
    <row r="15" spans="1:6" x14ac:dyDescent="0.25">
      <c r="A15" s="6">
        <f t="shared" si="2"/>
        <v>-2.7999999999999989</v>
      </c>
      <c r="B15" s="5">
        <f t="shared" si="0"/>
        <v>8.0267871586988226E-2</v>
      </c>
      <c r="C15" s="5">
        <f t="shared" si="1"/>
        <v>1.1417825169881852E-4</v>
      </c>
    </row>
    <row r="16" spans="1:6" x14ac:dyDescent="0.25">
      <c r="A16" s="6">
        <f t="shared" si="2"/>
        <v>-2.6999999999999988</v>
      </c>
      <c r="B16" s="5">
        <f t="shared" si="0"/>
        <v>9.398297474340557E-2</v>
      </c>
      <c r="C16" s="5">
        <f t="shared" si="1"/>
        <v>1.7695474179776457E-4</v>
      </c>
    </row>
    <row r="17" spans="1:3" x14ac:dyDescent="0.25">
      <c r="A17" s="6">
        <f t="shared" si="2"/>
        <v>-2.5999999999999988</v>
      </c>
      <c r="B17" s="5">
        <f t="shared" si="0"/>
        <v>0.1090999019145459</v>
      </c>
      <c r="C17" s="5">
        <f t="shared" si="1"/>
        <v>2.7098700232356624E-4</v>
      </c>
    </row>
    <row r="18" spans="1:3" x14ac:dyDescent="0.25">
      <c r="A18" s="6">
        <f t="shared" si="2"/>
        <v>-2.4999999999999987</v>
      </c>
      <c r="B18" s="5">
        <f t="shared" si="0"/>
        <v>0.12556461406221137</v>
      </c>
      <c r="C18" s="5">
        <f t="shared" si="1"/>
        <v>4.1005504247680418E-4</v>
      </c>
    </row>
    <row r="19" spans="1:3" x14ac:dyDescent="0.25">
      <c r="A19" s="6">
        <f t="shared" si="2"/>
        <v>-2.3999999999999986</v>
      </c>
      <c r="B19" s="5">
        <f t="shared" si="0"/>
        <v>0.14327747033787552</v>
      </c>
      <c r="C19" s="5">
        <f t="shared" si="1"/>
        <v>6.1311690798197924E-4</v>
      </c>
    </row>
    <row r="20" spans="1:3" x14ac:dyDescent="0.25">
      <c r="A20" s="6">
        <f t="shared" si="2"/>
        <v>-2.2999999999999985</v>
      </c>
      <c r="B20" s="5">
        <f t="shared" si="0"/>
        <v>0.16209002049470447</v>
      </c>
      <c r="C20" s="5">
        <f t="shared" si="1"/>
        <v>9.0584078142366307E-4</v>
      </c>
    </row>
    <row r="21" spans="1:3" x14ac:dyDescent="0.25">
      <c r="A21" s="6">
        <f t="shared" si="2"/>
        <v>-2.1999999999999984</v>
      </c>
      <c r="B21" s="5">
        <f t="shared" si="0"/>
        <v>0.18180355961532368</v>
      </c>
      <c r="C21" s="5">
        <f t="shared" si="1"/>
        <v>1.3224153602511331E-3</v>
      </c>
    </row>
    <row r="22" spans="1:3" x14ac:dyDescent="0.25">
      <c r="A22" s="6">
        <f t="shared" si="2"/>
        <v>-2.0999999999999983</v>
      </c>
      <c r="B22" s="5">
        <f t="shared" si="0"/>
        <v>0.20216977152462259</v>
      </c>
      <c r="C22" s="5">
        <f t="shared" si="1"/>
        <v>1.9076176901567966E-3</v>
      </c>
    </row>
    <row r="23" spans="1:3" x14ac:dyDescent="0.25">
      <c r="A23" s="6">
        <f t="shared" si="2"/>
        <v>-1.9999999999999982</v>
      </c>
      <c r="B23" s="5">
        <f t="shared" si="0"/>
        <v>0.22289369891158298</v>
      </c>
      <c r="C23" s="5">
        <f t="shared" si="1"/>
        <v>2.7190815769024906E-3</v>
      </c>
    </row>
    <row r="24" spans="1:3" x14ac:dyDescent="0.25">
      <c r="A24" s="6">
        <f t="shared" si="2"/>
        <v>-1.8999999999999981</v>
      </c>
      <c r="B24" s="5">
        <f t="shared" si="0"/>
        <v>0.24363916110892991</v>
      </c>
      <c r="C24" s="5">
        <f t="shared" si="1"/>
        <v>3.8296631286863368E-3</v>
      </c>
    </row>
    <row r="25" spans="1:3" x14ac:dyDescent="0.25">
      <c r="A25" s="6">
        <f t="shared" si="2"/>
        <v>-1.799999999999998</v>
      </c>
      <c r="B25" s="5">
        <f t="shared" si="0"/>
        <v>0.26403660054932365</v>
      </c>
      <c r="C25" s="5">
        <f t="shared" si="1"/>
        <v>5.3297440042342709E-3</v>
      </c>
    </row>
    <row r="26" spans="1:3" x14ac:dyDescent="0.25">
      <c r="A26" s="6">
        <f t="shared" si="2"/>
        <v>-1.699999999999998</v>
      </c>
      <c r="B26" s="5">
        <f t="shared" si="0"/>
        <v>0.28369318476543165</v>
      </c>
      <c r="C26" s="5">
        <f t="shared" si="1"/>
        <v>7.3292505101768494E-3</v>
      </c>
    </row>
    <row r="27" spans="1:3" x14ac:dyDescent="0.25">
      <c r="A27" s="6">
        <f t="shared" si="2"/>
        <v>-1.5999999999999979</v>
      </c>
      <c r="B27" s="5">
        <f t="shared" si="0"/>
        <v>0.30220483329178238</v>
      </c>
      <c r="C27" s="5">
        <f t="shared" si="1"/>
        <v>9.9591029579281683E-3</v>
      </c>
    </row>
    <row r="28" spans="1:3" x14ac:dyDescent="0.25">
      <c r="A28" s="6">
        <f t="shared" si="2"/>
        <v>-1.4999999999999978</v>
      </c>
      <c r="B28" s="5">
        <f t="shared" si="0"/>
        <v>0.31916969022580788</v>
      </c>
      <c r="C28" s="5">
        <f t="shared" si="1"/>
        <v>1.3371752157099693E-2</v>
      </c>
    </row>
    <row r="29" spans="1:3" x14ac:dyDescent="0.25">
      <c r="A29" s="6">
        <f t="shared" si="2"/>
        <v>-1.3999999999999977</v>
      </c>
      <c r="B29" s="5">
        <f t="shared" si="0"/>
        <v>0.33420243612556111</v>
      </c>
      <c r="C29" s="5">
        <f t="shared" si="1"/>
        <v>1.7740418255300705E-2</v>
      </c>
    </row>
    <row r="30" spans="1:3" x14ac:dyDescent="0.25">
      <c r="A30" s="6">
        <f t="shared" si="2"/>
        <v>-1.2999999999999976</v>
      </c>
      <c r="B30" s="5">
        <f t="shared" si="0"/>
        <v>0.34694873912526702</v>
      </c>
      <c r="C30" s="5">
        <f t="shared" si="1"/>
        <v>2.3256632542939415E-2</v>
      </c>
    </row>
    <row r="31" spans="1:3" x14ac:dyDescent="0.25">
      <c r="A31" s="6">
        <f t="shared" si="2"/>
        <v>-1.1999999999999975</v>
      </c>
      <c r="B31" s="5">
        <f t="shared" si="0"/>
        <v>0.35709909434864434</v>
      </c>
      <c r="C31" s="5">
        <f t="shared" si="1"/>
        <v>3.0125706965483594E-2</v>
      </c>
    </row>
    <row r="32" spans="1:3" x14ac:dyDescent="0.25">
      <c r="A32" s="6">
        <f t="shared" si="2"/>
        <v>-1.0999999999999974</v>
      </c>
      <c r="B32" s="5">
        <f t="shared" si="0"/>
        <v>0.36440129947773814</v>
      </c>
      <c r="C32" s="5">
        <f t="shared" si="1"/>
        <v>3.8559829394914133E-2</v>
      </c>
    </row>
    <row r="33" spans="1:3" x14ac:dyDescent="0.25">
      <c r="A33" s="6">
        <f t="shared" si="2"/>
        <v>-0.99999999999999745</v>
      </c>
      <c r="B33" s="5">
        <f t="shared" si="0"/>
        <v>0.36867086532928706</v>
      </c>
      <c r="C33" s="5">
        <f t="shared" si="1"/>
        <v>4.8768612535957483E-2</v>
      </c>
    </row>
    <row r="34" spans="1:3" x14ac:dyDescent="0.25">
      <c r="A34" s="6">
        <f t="shared" si="2"/>
        <v>-0.89999999999999747</v>
      </c>
      <c r="B34" s="5">
        <f t="shared" si="0"/>
        <v>0.36979876173895432</v>
      </c>
      <c r="C34" s="5">
        <f t="shared" si="1"/>
        <v>6.0947112740428536E-2</v>
      </c>
    </row>
    <row r="35" spans="1:3" x14ac:dyDescent="0.25">
      <c r="A35" s="6">
        <f t="shared" si="2"/>
        <v>-0.79999999999999749</v>
      </c>
      <c r="B35" s="5">
        <f t="shared" si="0"/>
        <v>0.36775604477500151</v>
      </c>
      <c r="C35" s="5">
        <f t="shared" si="1"/>
        <v>7.5261576800472629E-2</v>
      </c>
    </row>
    <row r="36" spans="1:3" x14ac:dyDescent="0.25">
      <c r="A36" s="6">
        <f t="shared" si="2"/>
        <v>-0.69999999999999751</v>
      </c>
      <c r="B36" s="5">
        <f t="shared" si="0"/>
        <v>0.36259509113422284</v>
      </c>
      <c r="C36" s="5">
        <f t="shared" si="1"/>
        <v>9.1833456175892419E-2</v>
      </c>
    </row>
    <row r="37" spans="1:3" x14ac:dyDescent="0.25">
      <c r="A37" s="6">
        <f t="shared" si="2"/>
        <v>-0.59999999999999754</v>
      </c>
      <c r="B37" s="5">
        <f t="shared" si="0"/>
        <v>0.35444736622789746</v>
      </c>
      <c r="C37" s="5">
        <f t="shared" si="1"/>
        <v>0.11072252619402995</v>
      </c>
    </row>
    <row r="38" spans="1:3" x14ac:dyDescent="0.25">
      <c r="A38" s="6">
        <f t="shared" si="2"/>
        <v>-0.49999999999999756</v>
      </c>
      <c r="B38" s="5">
        <f t="shared" si="0"/>
        <v>0.34351785873012342</v>
      </c>
      <c r="C38" s="5">
        <f t="shared" si="1"/>
        <v>0.13191023146083611</v>
      </c>
    </row>
    <row r="39" spans="1:3" x14ac:dyDescent="0.25">
      <c r="A39" s="6">
        <f t="shared" si="2"/>
        <v>-0.39999999999999758</v>
      </c>
      <c r="B39" s="5">
        <f t="shared" si="0"/>
        <v>0.33007651049928605</v>
      </c>
      <c r="C39" s="5">
        <f t="shared" si="1"/>
        <v>0.15528461116531006</v>
      </c>
    </row>
    <row r="40" spans="1:3" x14ac:dyDescent="0.25">
      <c r="A40" s="6">
        <f t="shared" si="2"/>
        <v>-0.2999999999999976</v>
      </c>
      <c r="B40" s="5">
        <f t="shared" si="0"/>
        <v>0.31444714200094165</v>
      </c>
      <c r="C40" s="5">
        <f t="shared" si="1"/>
        <v>0.18062830038285366</v>
      </c>
    </row>
    <row r="41" spans="1:3" x14ac:dyDescent="0.25">
      <c r="A41" s="6">
        <f t="shared" si="2"/>
        <v>-0.1999999999999976</v>
      </c>
      <c r="B41" s="5">
        <f t="shared" si="0"/>
        <v>0.29699450716367659</v>
      </c>
      <c r="C41" s="5">
        <f t="shared" si="1"/>
        <v>0.20761112033236301</v>
      </c>
    </row>
    <row r="42" spans="1:3" x14ac:dyDescent="0.25">
      <c r="A42" s="6">
        <f t="shared" si="2"/>
        <v>-9.9999999999997591E-2</v>
      </c>
      <c r="B42" s="5">
        <f t="shared" si="0"/>
        <v>0.2781101989059519</v>
      </c>
      <c r="C42" s="5">
        <f t="shared" si="1"/>
        <v>0.23578863518438825</v>
      </c>
    </row>
    <row r="43" spans="1:3" x14ac:dyDescent="0.25">
      <c r="A43" s="6">
        <f t="shared" si="2"/>
        <v>2.4147350785597155E-15</v>
      </c>
      <c r="B43" s="5">
        <f t="shared" si="0"/>
        <v>0.25819816245298211</v>
      </c>
      <c r="C43" s="5">
        <f t="shared" si="1"/>
        <v>0.26460775324145547</v>
      </c>
    </row>
    <row r="44" spans="1:3" x14ac:dyDescent="0.25">
      <c r="A44" s="6">
        <f t="shared" si="2"/>
        <v>0.10000000000000242</v>
      </c>
      <c r="B44" s="5">
        <f t="shared" si="0"/>
        <v>0.23766055754983725</v>
      </c>
      <c r="C44" s="5">
        <f t="shared" si="1"/>
        <v>0.29341999265996505</v>
      </c>
    </row>
    <row r="45" spans="1:3" x14ac:dyDescent="0.25">
      <c r="A45" s="6">
        <f t="shared" si="2"/>
        <v>0.20000000000000243</v>
      </c>
      <c r="B45" s="5">
        <f t="shared" si="0"/>
        <v>0.21688464661301521</v>
      </c>
      <c r="C45" s="5">
        <f t="shared" si="1"/>
        <v>0.32150244389875821</v>
      </c>
    </row>
    <row r="46" spans="1:3" x14ac:dyDescent="0.25">
      <c r="A46" s="6">
        <f t="shared" si="2"/>
        <v>0.30000000000000243</v>
      </c>
      <c r="B46" s="5">
        <f t="shared" si="0"/>
        <v>0.19623128133360887</v>
      </c>
      <c r="C46" s="5">
        <f t="shared" si="1"/>
        <v>0.34808579074024759</v>
      </c>
    </row>
    <row r="47" spans="1:3" x14ac:dyDescent="0.25">
      <c r="A47" s="6">
        <f t="shared" si="2"/>
        <v>0.40000000000000246</v>
      </c>
      <c r="B47" s="5">
        <f t="shared" si="0"/>
        <v>0.17602542567427387</v>
      </c>
      <c r="C47" s="5">
        <f t="shared" si="1"/>
        <v>0.37238806373459277</v>
      </c>
    </row>
    <row r="48" spans="1:3" x14ac:dyDescent="0.25">
      <c r="A48" s="6">
        <f t="shared" si="2"/>
        <v>0.50000000000000244</v>
      </c>
      <c r="B48" s="5">
        <f t="shared" si="0"/>
        <v>0.15654900072353914</v>
      </c>
      <c r="C48" s="5">
        <f t="shared" si="1"/>
        <v>0.3936521689794652</v>
      </c>
    </row>
    <row r="49" spans="1:3" x14ac:dyDescent="0.25">
      <c r="A49" s="6">
        <f t="shared" si="2"/>
        <v>0.60000000000000242</v>
      </c>
      <c r="B49" s="5">
        <f t="shared" si="0"/>
        <v>0.13803617911548649</v>
      </c>
      <c r="C49" s="5">
        <f t="shared" si="1"/>
        <v>0.41118473699628227</v>
      </c>
    </row>
    <row r="50" spans="1:3" x14ac:dyDescent="0.25">
      <c r="A50" s="6">
        <f t="shared" si="2"/>
        <v>0.7000000000000024</v>
      </c>
      <c r="B50" s="5">
        <f t="shared" si="0"/>
        <v>0.12067110565175743</v>
      </c>
      <c r="C50" s="5">
        <f t="shared" si="1"/>
        <v>0.42439353772506444</v>
      </c>
    </row>
    <row r="51" spans="1:3" x14ac:dyDescent="0.25">
      <c r="A51" s="6">
        <f t="shared" si="2"/>
        <v>0.80000000000000238</v>
      </c>
      <c r="B51" s="5">
        <f t="shared" si="0"/>
        <v>0.10458788666749209</v>
      </c>
      <c r="C51" s="5">
        <f t="shared" si="1"/>
        <v>0.43282065611861797</v>
      </c>
    </row>
    <row r="52" spans="1:3" x14ac:dyDescent="0.25">
      <c r="A52" s="6">
        <f t="shared" si="2"/>
        <v>0.90000000000000235</v>
      </c>
      <c r="B52" s="5">
        <f t="shared" si="0"/>
        <v>8.9872581439551319E-2</v>
      </c>
      <c r="C52" s="5">
        <f t="shared" si="1"/>
        <v>0.4361688396226166</v>
      </c>
    </row>
    <row r="53" spans="1:3" x14ac:dyDescent="0.25">
      <c r="A53" s="6">
        <f t="shared" si="2"/>
        <v>1.0000000000000024</v>
      </c>
      <c r="B53" s="5">
        <f t="shared" si="0"/>
        <v>7.656684956880716E-2</v>
      </c>
      <c r="C53" s="5">
        <f t="shared" si="1"/>
        <v>0.43431890402299944</v>
      </c>
    </row>
    <row r="54" spans="1:3" x14ac:dyDescent="0.25">
      <c r="A54" s="6">
        <f t="shared" si="2"/>
        <v>1.1000000000000025</v>
      </c>
      <c r="B54" s="5">
        <f t="shared" si="0"/>
        <v>6.467286083504882E-2</v>
      </c>
      <c r="C54" s="5">
        <f t="shared" si="1"/>
        <v>0.427336776408556</v>
      </c>
    </row>
    <row r="55" spans="1:3" x14ac:dyDescent="0.25">
      <c r="A55" s="6">
        <f t="shared" si="2"/>
        <v>1.2000000000000026</v>
      </c>
      <c r="B55" s="5">
        <f t="shared" si="0"/>
        <v>5.4159057791924765E-2</v>
      </c>
      <c r="C55" s="5">
        <f t="shared" si="1"/>
        <v>0.41546959488187302</v>
      </c>
    </row>
    <row r="56" spans="1:3" x14ac:dyDescent="0.25">
      <c r="A56" s="6">
        <f t="shared" si="2"/>
        <v>1.3000000000000027</v>
      </c>
      <c r="B56" s="5">
        <f t="shared" si="0"/>
        <v>4.49663732433127E-2</v>
      </c>
      <c r="C56" s="5">
        <f t="shared" si="1"/>
        <v>0.3991311867835633</v>
      </c>
    </row>
    <row r="57" spans="1:3" x14ac:dyDescent="0.25">
      <c r="A57" s="6">
        <f t="shared" si="2"/>
        <v>1.4000000000000028</v>
      </c>
      <c r="B57" s="5">
        <f t="shared" si="0"/>
        <v>3.7014539848458469E-2</v>
      </c>
      <c r="C57" s="5">
        <f t="shared" si="1"/>
        <v>0.37887811533183063</v>
      </c>
    </row>
    <row r="58" spans="1:3" x14ac:dyDescent="0.25">
      <c r="A58" s="6">
        <f t="shared" si="2"/>
        <v>1.5000000000000029</v>
      </c>
      <c r="B58" s="5">
        <f t="shared" si="0"/>
        <v>3.0208181466372781E-2</v>
      </c>
      <c r="C58" s="5">
        <f t="shared" si="1"/>
        <v>0.35537822785328871</v>
      </c>
    </row>
    <row r="59" spans="1:3" x14ac:dyDescent="0.25">
      <c r="A59" s="6">
        <f t="shared" si="2"/>
        <v>1.600000000000003</v>
      </c>
      <c r="B59" s="5">
        <f t="shared" si="0"/>
        <v>2.4442439072446986E-2</v>
      </c>
      <c r="C59" s="5">
        <f t="shared" si="1"/>
        <v>0.32937418227435333</v>
      </c>
    </row>
    <row r="60" spans="1:3" x14ac:dyDescent="0.25">
      <c r="A60" s="6">
        <f t="shared" si="2"/>
        <v>1.7000000000000031</v>
      </c>
      <c r="B60" s="5">
        <f t="shared" si="0"/>
        <v>1.9607951954538266E-2</v>
      </c>
      <c r="C60" s="5">
        <f t="shared" si="1"/>
        <v>0.30164472246981949</v>
      </c>
    </row>
    <row r="61" spans="1:3" x14ac:dyDescent="0.25">
      <c r="A61" s="6">
        <f t="shared" si="2"/>
        <v>1.8000000000000032</v>
      </c>
      <c r="B61" s="5">
        <f t="shared" si="0"/>
        <v>1.559508190155817E-2</v>
      </c>
      <c r="C61" s="5">
        <f t="shared" si="1"/>
        <v>0.27296649823137764</v>
      </c>
    </row>
    <row r="62" spans="1:3" x14ac:dyDescent="0.25">
      <c r="A62" s="6">
        <f t="shared" si="2"/>
        <v>1.9000000000000032</v>
      </c>
      <c r="B62" s="5">
        <f t="shared" si="0"/>
        <v>1.2297329751316316E-2</v>
      </c>
      <c r="C62" s="5">
        <f t="shared" si="1"/>
        <v>0.24407899446815517</v>
      </c>
    </row>
    <row r="63" spans="1:3" x14ac:dyDescent="0.25">
      <c r="A63" s="6">
        <f t="shared" si="2"/>
        <v>2.0000000000000031</v>
      </c>
      <c r="B63" s="5">
        <f t="shared" si="0"/>
        <v>9.6139467119429368E-3</v>
      </c>
      <c r="C63" s="5">
        <f t="shared" si="1"/>
        <v>0.21565468754729089</v>
      </c>
    </row>
    <row r="64" spans="1:3" x14ac:dyDescent="0.25">
      <c r="A64" s="6">
        <f t="shared" ref="A64:A83" si="3">A63+0.1</f>
        <v>2.1000000000000032</v>
      </c>
      <c r="B64" s="5">
        <f t="shared" si="0"/>
        <v>7.451785332783299E-3</v>
      </c>
      <c r="C64" s="5">
        <f t="shared" si="1"/>
        <v>0.18827594654966753</v>
      </c>
    </row>
    <row r="65" spans="1:3" x14ac:dyDescent="0.25">
      <c r="A65" s="6">
        <f t="shared" si="3"/>
        <v>2.2000000000000033</v>
      </c>
      <c r="B65" s="5">
        <f t="shared" si="0"/>
        <v>5.7264660904212906E-3</v>
      </c>
      <c r="C65" s="5">
        <f t="shared" si="1"/>
        <v>0.16241951780512928</v>
      </c>
    </row>
    <row r="66" spans="1:3" x14ac:dyDescent="0.25">
      <c r="A66" s="6">
        <f t="shared" si="3"/>
        <v>2.3000000000000034</v>
      </c>
      <c r="B66" s="5">
        <f t="shared" si="0"/>
        <v>4.3629555086099094E-3</v>
      </c>
      <c r="C66" s="5">
        <f t="shared" si="1"/>
        <v>0.13844874838964738</v>
      </c>
    </row>
    <row r="67" spans="1:3" x14ac:dyDescent="0.25">
      <c r="A67" s="6">
        <f t="shared" si="3"/>
        <v>2.4000000000000035</v>
      </c>
      <c r="B67" s="5">
        <f t="shared" si="0"/>
        <v>3.2956615730151241E-3</v>
      </c>
      <c r="C67" s="5">
        <f t="shared" si="1"/>
        <v>0.11661308671518214</v>
      </c>
    </row>
    <row r="68" spans="1:3" x14ac:dyDescent="0.25">
      <c r="A68" s="6">
        <f t="shared" si="3"/>
        <v>2.5000000000000036</v>
      </c>
      <c r="B68" s="5">
        <f t="shared" ref="B68:B83" si="4">1/($F$4*SQRT(2*$F$5))*EXP(-0.5*((A68-$F$3)/$F$4)^2)</f>
        <v>2.4681534955070779E-3</v>
      </c>
      <c r="C68" s="5">
        <f t="shared" ref="C68:C83" si="5">1/($F$9*SQRT(2*$F$10))*EXP(-0.5*((A68-$F$8)/$F$9)^2)</f>
        <v>9.7053899253195061E-2</v>
      </c>
    </row>
    <row r="69" spans="1:3" x14ac:dyDescent="0.25">
      <c r="A69" s="6">
        <f t="shared" si="3"/>
        <v>2.6000000000000036</v>
      </c>
      <c r="B69" s="5">
        <f t="shared" si="4"/>
        <v>1.8326074811471883E-3</v>
      </c>
      <c r="C69" s="5">
        <f t="shared" si="5"/>
        <v>7.9815295448380813E-2</v>
      </c>
    </row>
    <row r="70" spans="1:3" x14ac:dyDescent="0.25">
      <c r="A70" s="6">
        <f t="shared" si="3"/>
        <v>2.7000000000000037</v>
      </c>
      <c r="B70" s="5">
        <f t="shared" si="4"/>
        <v>1.3490699793836469E-3</v>
      </c>
      <c r="C70" s="5">
        <f t="shared" si="5"/>
        <v>6.4858470495290296E-2</v>
      </c>
    </row>
    <row r="71" spans="1:3" x14ac:dyDescent="0.25">
      <c r="A71" s="6">
        <f t="shared" si="3"/>
        <v>2.8000000000000038</v>
      </c>
      <c r="B71" s="5">
        <f t="shared" si="4"/>
        <v>9.8461678296390184E-4</v>
      </c>
      <c r="C71" s="5">
        <f t="shared" si="5"/>
        <v>5.2078050706312017E-2</v>
      </c>
    </row>
    <row r="72" spans="1:3" x14ac:dyDescent="0.25">
      <c r="A72" s="6">
        <f t="shared" si="3"/>
        <v>2.9000000000000039</v>
      </c>
      <c r="B72" s="5">
        <f t="shared" si="4"/>
        <v>7.1247187174005081E-4</v>
      </c>
      <c r="C72" s="5">
        <f t="shared" si="5"/>
        <v>4.1319035698111947E-2</v>
      </c>
    </row>
    <row r="73" spans="1:3" x14ac:dyDescent="0.25">
      <c r="A73" s="6">
        <f t="shared" si="3"/>
        <v>3.000000000000004</v>
      </c>
      <c r="B73" s="5">
        <f t="shared" si="4"/>
        <v>5.1113538236629923E-4</v>
      </c>
      <c r="C73" s="5">
        <f t="shared" si="5"/>
        <v>3.2393141994946598E-2</v>
      </c>
    </row>
    <row r="74" spans="1:3" x14ac:dyDescent="0.25">
      <c r="A74" s="6">
        <f t="shared" si="3"/>
        <v>3.1000000000000041</v>
      </c>
      <c r="B74" s="5">
        <f t="shared" si="4"/>
        <v>3.6355648869491501E-4</v>
      </c>
      <c r="C74" s="5">
        <f t="shared" si="5"/>
        <v>2.5093625490946927E-2</v>
      </c>
    </row>
    <row r="75" spans="1:3" x14ac:dyDescent="0.25">
      <c r="A75" s="6">
        <f t="shared" si="3"/>
        <v>3.2000000000000042</v>
      </c>
      <c r="B75" s="5">
        <f t="shared" si="4"/>
        <v>2.5637494980586462E-4</v>
      </c>
      <c r="C75" s="5">
        <f t="shared" si="5"/>
        <v>1.9207957647788574E-2</v>
      </c>
    </row>
    <row r="76" spans="1:3" x14ac:dyDescent="0.25">
      <c r="A76" s="6">
        <f t="shared" si="3"/>
        <v>3.3000000000000043</v>
      </c>
      <c r="B76" s="5">
        <f t="shared" si="4"/>
        <v>1.7924498328167842E-4</v>
      </c>
      <c r="C76" s="5">
        <f t="shared" si="5"/>
        <v>1.452801925756326E-2</v>
      </c>
    </row>
    <row r="77" spans="1:3" x14ac:dyDescent="0.25">
      <c r="A77" s="6">
        <f t="shared" si="3"/>
        <v>3.4000000000000044</v>
      </c>
      <c r="B77" s="5">
        <f t="shared" si="4"/>
        <v>1.2424707217468026E-4</v>
      </c>
      <c r="C77" s="5">
        <f t="shared" si="5"/>
        <v>1.0857730661332433E-2</v>
      </c>
    </row>
    <row r="78" spans="1:3" x14ac:dyDescent="0.25">
      <c r="A78" s="6">
        <f t="shared" si="3"/>
        <v>3.5000000000000044</v>
      </c>
      <c r="B78" s="5">
        <f t="shared" si="4"/>
        <v>8.5387254702307613E-5</v>
      </c>
      <c r="C78" s="5">
        <f t="shared" si="5"/>
        <v>8.0182420384266526E-3</v>
      </c>
    </row>
    <row r="79" spans="1:3" x14ac:dyDescent="0.25">
      <c r="A79" s="6">
        <f t="shared" si="3"/>
        <v>3.6000000000000045</v>
      </c>
      <c r="B79" s="5">
        <f t="shared" si="4"/>
        <v>5.8179190052609751E-5</v>
      </c>
      <c r="C79" s="5">
        <f t="shared" si="5"/>
        <v>5.8509542083077645E-3</v>
      </c>
    </row>
    <row r="80" spans="1:3" x14ac:dyDescent="0.25">
      <c r="A80" s="6">
        <f t="shared" si="3"/>
        <v>3.7000000000000046</v>
      </c>
      <c r="B80" s="5">
        <f t="shared" si="4"/>
        <v>3.9301581253371432E-5</v>
      </c>
      <c r="C80" s="5">
        <f t="shared" si="5"/>
        <v>4.2187294693535144E-3</v>
      </c>
    </row>
    <row r="81" spans="1:3" x14ac:dyDescent="0.25">
      <c r="A81" s="6">
        <f t="shared" si="3"/>
        <v>3.8000000000000047</v>
      </c>
      <c r="B81" s="5">
        <f t="shared" si="4"/>
        <v>2.6322074274247397E-5</v>
      </c>
      <c r="C81" s="5">
        <f t="shared" si="5"/>
        <v>3.0056893616000435E-3</v>
      </c>
    </row>
    <row r="82" spans="1:3" x14ac:dyDescent="0.25">
      <c r="A82" s="6">
        <f t="shared" si="3"/>
        <v>3.9000000000000048</v>
      </c>
      <c r="B82" s="5">
        <f t="shared" si="4"/>
        <v>1.7478249295529808E-5</v>
      </c>
      <c r="C82" s="5">
        <f t="shared" si="5"/>
        <v>2.1159916603890948E-3</v>
      </c>
    </row>
    <row r="83" spans="1:3" x14ac:dyDescent="0.25">
      <c r="A83" s="6">
        <f t="shared" si="3"/>
        <v>4.0000000000000044</v>
      </c>
      <c r="B83" s="5">
        <f t="shared" si="4"/>
        <v>1.1506506356481673E-5</v>
      </c>
      <c r="C83" s="5">
        <f t="shared" si="5"/>
        <v>1.4719438700405397E-3</v>
      </c>
    </row>
  </sheetData>
  <sortState ref="A1:A100">
    <sortCondition ref="A1:A100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A7" sqref="A7:E7"/>
    </sheetView>
  </sheetViews>
  <sheetFormatPr baseColWidth="10" defaultColWidth="11.42578125" defaultRowHeight="15" x14ac:dyDescent="0.25"/>
  <cols>
    <col min="1" max="1" width="10.5703125" style="1" bestFit="1" customWidth="1"/>
    <col min="2" max="2" width="10" style="1" customWidth="1"/>
    <col min="3" max="3" width="10.5703125" style="1" customWidth="1"/>
    <col min="4" max="4" width="10.140625" style="1" bestFit="1" customWidth="1"/>
    <col min="5" max="5" width="9.85546875" style="1" bestFit="1" customWidth="1"/>
    <col min="6" max="6" width="8.5703125" style="1" customWidth="1"/>
    <col min="7" max="7" width="9" style="1" customWidth="1"/>
    <col min="8" max="8" width="7.28515625" style="1" customWidth="1"/>
    <col min="9" max="9" width="11.7109375" style="1" customWidth="1"/>
    <col min="10" max="15" width="11.85546875" style="1" customWidth="1"/>
    <col min="16" max="16" width="4" style="1" customWidth="1"/>
    <col min="17" max="17" width="41.5703125" style="1" customWidth="1"/>
    <col min="18" max="18" width="8.42578125" style="1" customWidth="1"/>
    <col min="19" max="19" width="11.42578125" style="1"/>
    <col min="20" max="20" width="42" style="1" customWidth="1"/>
    <col min="21" max="21" width="10.5703125" style="1" customWidth="1"/>
    <col min="22" max="16384" width="11.42578125" style="1"/>
  </cols>
  <sheetData>
    <row r="1" spans="1:21" ht="15" customHeight="1" x14ac:dyDescent="0.25">
      <c r="A1" s="38" t="s">
        <v>84</v>
      </c>
      <c r="B1" s="25"/>
      <c r="C1" s="25"/>
      <c r="D1" s="25"/>
      <c r="E1" s="25"/>
      <c r="Q1" s="37" t="s">
        <v>88</v>
      </c>
      <c r="R1" s="37">
        <v>2</v>
      </c>
    </row>
    <row r="2" spans="1:21" ht="15" customHeight="1" x14ac:dyDescent="0.35">
      <c r="A2" s="123" t="s">
        <v>7</v>
      </c>
      <c r="B2" s="27">
        <v>0</v>
      </c>
      <c r="C2" s="7">
        <v>0</v>
      </c>
      <c r="D2" s="7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Q2" s="37" t="s">
        <v>89</v>
      </c>
      <c r="R2" s="37">
        <v>24</v>
      </c>
    </row>
    <row r="3" spans="1:21" ht="15" customHeight="1" x14ac:dyDescent="0.35">
      <c r="A3" s="123" t="s">
        <v>8</v>
      </c>
      <c r="B3" s="27">
        <v>1</v>
      </c>
      <c r="C3" s="7">
        <v>0</v>
      </c>
      <c r="D3" s="7"/>
      <c r="E3" s="8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1" ht="15" customHeight="1" x14ac:dyDescent="0.35">
      <c r="A4" s="123" t="s">
        <v>9</v>
      </c>
      <c r="B4" s="11">
        <v>0</v>
      </c>
      <c r="C4" s="8">
        <v>1</v>
      </c>
      <c r="D4" s="7"/>
      <c r="E4" s="8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1" ht="15" customHeight="1" x14ac:dyDescent="0.25">
      <c r="A5" s="25"/>
      <c r="B5" s="11"/>
      <c r="C5" s="8"/>
      <c r="D5" s="7"/>
      <c r="E5" s="8"/>
      <c r="F5" s="4"/>
      <c r="G5" s="4"/>
      <c r="H5" s="4"/>
      <c r="I5" s="4"/>
      <c r="J5" s="4"/>
      <c r="K5" s="4"/>
      <c r="L5" s="4"/>
      <c r="M5" s="4"/>
      <c r="N5" s="4"/>
      <c r="O5" s="4"/>
    </row>
    <row r="6" spans="1:21" ht="18" x14ac:dyDescent="0.35">
      <c r="A6" s="4"/>
      <c r="B6" s="9"/>
      <c r="C6" s="9"/>
      <c r="D6" s="9"/>
      <c r="E6" s="9"/>
      <c r="F6" s="130" t="s">
        <v>86</v>
      </c>
      <c r="G6" s="131"/>
      <c r="H6" s="132"/>
      <c r="I6" s="132"/>
      <c r="J6" s="132"/>
      <c r="K6" s="133" t="s">
        <v>87</v>
      </c>
      <c r="L6" s="134"/>
      <c r="M6" s="134"/>
      <c r="N6" s="134"/>
      <c r="O6" s="134"/>
    </row>
    <row r="7" spans="1:21" ht="18" x14ac:dyDescent="0.35">
      <c r="A7" s="23" t="s">
        <v>76</v>
      </c>
      <c r="B7" s="23" t="s">
        <v>77</v>
      </c>
      <c r="C7" s="23" t="s">
        <v>85</v>
      </c>
      <c r="D7" s="39" t="s">
        <v>78</v>
      </c>
      <c r="E7" s="39" t="s">
        <v>79</v>
      </c>
      <c r="F7" s="124" t="s">
        <v>10</v>
      </c>
      <c r="G7" s="124" t="s">
        <v>11</v>
      </c>
      <c r="H7" s="124" t="s">
        <v>0</v>
      </c>
      <c r="I7" s="124" t="s">
        <v>12</v>
      </c>
      <c r="J7" s="124" t="s">
        <v>13</v>
      </c>
      <c r="K7" s="129" t="s">
        <v>10</v>
      </c>
      <c r="L7" s="124" t="s">
        <v>11</v>
      </c>
      <c r="M7" s="124" t="s">
        <v>0</v>
      </c>
      <c r="N7" s="124" t="s">
        <v>12</v>
      </c>
      <c r="O7" s="124" t="s">
        <v>13</v>
      </c>
    </row>
    <row r="8" spans="1:21" x14ac:dyDescent="0.25">
      <c r="A8" s="4">
        <v>1</v>
      </c>
      <c r="B8" s="10">
        <v>1</v>
      </c>
      <c r="C8" s="10">
        <v>1</v>
      </c>
      <c r="D8" s="10">
        <v>2</v>
      </c>
      <c r="E8" s="10">
        <v>3</v>
      </c>
      <c r="F8" s="5">
        <f t="shared" ref="F8:F31" si="0">MMULT(C8:E8,$B$2:$B$4)</f>
        <v>2</v>
      </c>
      <c r="G8" s="5">
        <f>AVERAGE(F8:F19)</f>
        <v>3.5</v>
      </c>
      <c r="H8" s="5">
        <f>AVERAGE(F8:F31)</f>
        <v>4.25</v>
      </c>
      <c r="I8" s="5">
        <f t="shared" ref="I8:I31" si="1">(G8-H8)^2</f>
        <v>0.5625</v>
      </c>
      <c r="J8" s="5">
        <f t="shared" ref="J8:J31" si="2">(F8-G8)^2</f>
        <v>2.25</v>
      </c>
      <c r="K8" s="41">
        <f>MMULT(C8:E8,$C$2:$C$4)</f>
        <v>3</v>
      </c>
      <c r="L8" s="5">
        <f>AVERAGE(K8:K19)</f>
        <v>4.5</v>
      </c>
      <c r="M8" s="5">
        <f>AVERAGE(K8:K31)</f>
        <v>4.25</v>
      </c>
      <c r="N8" s="5">
        <f t="shared" ref="N8:N31" si="3">(L8-M8)^2</f>
        <v>6.25E-2</v>
      </c>
      <c r="O8" s="5">
        <f t="shared" ref="O8:O31" si="4">(K8-L8)^2</f>
        <v>2.25</v>
      </c>
      <c r="Q8" s="117" t="s">
        <v>1</v>
      </c>
      <c r="R8" s="120">
        <f>SUM(I8:I31)</f>
        <v>13.5</v>
      </c>
    </row>
    <row r="9" spans="1:21" x14ac:dyDescent="0.25">
      <c r="A9" s="4">
        <v>1</v>
      </c>
      <c r="B9" s="10">
        <v>2</v>
      </c>
      <c r="C9" s="10">
        <v>1</v>
      </c>
      <c r="D9" s="10">
        <v>3</v>
      </c>
      <c r="E9" s="10">
        <v>4</v>
      </c>
      <c r="F9" s="5">
        <f t="shared" si="0"/>
        <v>3</v>
      </c>
      <c r="G9" s="5">
        <f t="shared" ref="G9:G19" si="5">G8</f>
        <v>3.5</v>
      </c>
      <c r="H9" s="5">
        <f t="shared" ref="H9:H31" si="6">$H$8</f>
        <v>4.25</v>
      </c>
      <c r="I9" s="5">
        <f t="shared" si="1"/>
        <v>0.5625</v>
      </c>
      <c r="J9" s="5">
        <f t="shared" si="2"/>
        <v>0.25</v>
      </c>
      <c r="K9" s="41">
        <f t="shared" ref="K9:K31" si="7">MMULT(C9:E9,$C$2:$C$4)</f>
        <v>4</v>
      </c>
      <c r="L9" s="5">
        <f t="shared" ref="L9:L19" si="8">L8</f>
        <v>4.5</v>
      </c>
      <c r="M9" s="5">
        <f t="shared" ref="M9:M31" si="9">$H$8</f>
        <v>4.25</v>
      </c>
      <c r="N9" s="5">
        <f t="shared" si="3"/>
        <v>6.25E-2</v>
      </c>
      <c r="O9" s="5">
        <f t="shared" si="4"/>
        <v>0.25</v>
      </c>
      <c r="Q9" s="117" t="s">
        <v>2</v>
      </c>
      <c r="R9" s="120">
        <f>SUM(J8:J31)</f>
        <v>29</v>
      </c>
    </row>
    <row r="10" spans="1:21" x14ac:dyDescent="0.25">
      <c r="A10" s="9">
        <v>1</v>
      </c>
      <c r="B10" s="10">
        <v>3</v>
      </c>
      <c r="C10" s="10">
        <v>1</v>
      </c>
      <c r="D10" s="10">
        <v>6</v>
      </c>
      <c r="E10" s="10">
        <v>5</v>
      </c>
      <c r="F10" s="5">
        <f t="shared" si="0"/>
        <v>6</v>
      </c>
      <c r="G10" s="8">
        <f t="shared" si="5"/>
        <v>3.5</v>
      </c>
      <c r="H10" s="8">
        <f t="shared" si="6"/>
        <v>4.25</v>
      </c>
      <c r="I10" s="8">
        <f t="shared" si="1"/>
        <v>0.5625</v>
      </c>
      <c r="J10" s="8">
        <f t="shared" si="2"/>
        <v>6.25</v>
      </c>
      <c r="K10" s="41">
        <f t="shared" si="7"/>
        <v>5</v>
      </c>
      <c r="L10" s="8">
        <f t="shared" si="8"/>
        <v>4.5</v>
      </c>
      <c r="M10" s="8">
        <f t="shared" si="9"/>
        <v>4.25</v>
      </c>
      <c r="N10" s="8">
        <f t="shared" si="3"/>
        <v>6.25E-2</v>
      </c>
      <c r="O10" s="8">
        <f t="shared" si="4"/>
        <v>0.25</v>
      </c>
      <c r="Q10" s="135" t="s">
        <v>3</v>
      </c>
      <c r="R10" s="121">
        <f>R8/R9</f>
        <v>0.46551724137931033</v>
      </c>
    </row>
    <row r="11" spans="1:21" x14ac:dyDescent="0.25">
      <c r="A11" s="4">
        <v>1</v>
      </c>
      <c r="B11" s="10">
        <v>4</v>
      </c>
      <c r="C11" s="10">
        <v>1</v>
      </c>
      <c r="D11" s="10">
        <v>4</v>
      </c>
      <c r="E11" s="10">
        <v>4</v>
      </c>
      <c r="F11" s="5">
        <f t="shared" si="0"/>
        <v>4</v>
      </c>
      <c r="G11" s="5">
        <f t="shared" si="5"/>
        <v>3.5</v>
      </c>
      <c r="H11" s="5">
        <f t="shared" si="6"/>
        <v>4.25</v>
      </c>
      <c r="I11" s="5">
        <f t="shared" si="1"/>
        <v>0.5625</v>
      </c>
      <c r="J11" s="5">
        <f t="shared" si="2"/>
        <v>0.25</v>
      </c>
      <c r="K11" s="41">
        <f t="shared" si="7"/>
        <v>4</v>
      </c>
      <c r="L11" s="5">
        <f t="shared" si="8"/>
        <v>4.5</v>
      </c>
      <c r="M11" s="5">
        <f t="shared" si="9"/>
        <v>4.25</v>
      </c>
      <c r="N11" s="5">
        <f t="shared" si="3"/>
        <v>6.25E-2</v>
      </c>
      <c r="O11" s="5">
        <f t="shared" si="4"/>
        <v>0.25</v>
      </c>
    </row>
    <row r="12" spans="1:21" x14ac:dyDescent="0.25">
      <c r="A12" s="4">
        <v>1</v>
      </c>
      <c r="B12" s="10">
        <v>5</v>
      </c>
      <c r="C12" s="10">
        <v>1</v>
      </c>
      <c r="D12" s="10">
        <v>3</v>
      </c>
      <c r="E12" s="10">
        <v>2</v>
      </c>
      <c r="F12" s="5">
        <f t="shared" si="0"/>
        <v>3</v>
      </c>
      <c r="G12" s="5">
        <f t="shared" si="5"/>
        <v>3.5</v>
      </c>
      <c r="H12" s="5">
        <f t="shared" si="6"/>
        <v>4.25</v>
      </c>
      <c r="I12" s="5">
        <f t="shared" si="1"/>
        <v>0.5625</v>
      </c>
      <c r="J12" s="5">
        <f t="shared" si="2"/>
        <v>0.25</v>
      </c>
      <c r="K12" s="41">
        <f t="shared" si="7"/>
        <v>2</v>
      </c>
      <c r="L12" s="5">
        <f t="shared" si="8"/>
        <v>4.5</v>
      </c>
      <c r="M12" s="5">
        <f t="shared" si="9"/>
        <v>4.25</v>
      </c>
      <c r="N12" s="5">
        <f t="shared" si="3"/>
        <v>6.25E-2</v>
      </c>
      <c r="O12" s="5">
        <f t="shared" si="4"/>
        <v>6.25</v>
      </c>
    </row>
    <row r="13" spans="1:21" ht="18" x14ac:dyDescent="0.35">
      <c r="A13" s="4">
        <v>1</v>
      </c>
      <c r="B13" s="10">
        <v>6</v>
      </c>
      <c r="C13" s="10">
        <v>1</v>
      </c>
      <c r="D13" s="10">
        <v>4</v>
      </c>
      <c r="E13" s="10">
        <v>7</v>
      </c>
      <c r="F13" s="5">
        <f t="shared" si="0"/>
        <v>4</v>
      </c>
      <c r="G13" s="5">
        <f t="shared" si="5"/>
        <v>3.5</v>
      </c>
      <c r="H13" s="5">
        <f t="shared" si="6"/>
        <v>4.25</v>
      </c>
      <c r="I13" s="5">
        <f t="shared" si="1"/>
        <v>0.5625</v>
      </c>
      <c r="J13" s="5">
        <f t="shared" si="2"/>
        <v>0.25</v>
      </c>
      <c r="K13" s="41">
        <f t="shared" si="7"/>
        <v>7</v>
      </c>
      <c r="L13" s="5">
        <f t="shared" si="8"/>
        <v>4.5</v>
      </c>
      <c r="M13" s="5">
        <f t="shared" si="9"/>
        <v>4.25</v>
      </c>
      <c r="N13" s="5">
        <f t="shared" si="3"/>
        <v>6.25E-2</v>
      </c>
      <c r="O13" s="5">
        <f t="shared" si="4"/>
        <v>6.25</v>
      </c>
      <c r="Q13" s="136" t="s">
        <v>86</v>
      </c>
      <c r="R13" s="137"/>
      <c r="S13" s="24"/>
      <c r="T13" s="136" t="s">
        <v>87</v>
      </c>
      <c r="U13" s="140"/>
    </row>
    <row r="14" spans="1:21" x14ac:dyDescent="0.25">
      <c r="A14" s="4">
        <v>1</v>
      </c>
      <c r="B14" s="10">
        <v>7</v>
      </c>
      <c r="C14" s="10">
        <v>1</v>
      </c>
      <c r="D14" s="10">
        <v>3</v>
      </c>
      <c r="E14" s="10">
        <v>5</v>
      </c>
      <c r="F14" s="5">
        <f t="shared" si="0"/>
        <v>3</v>
      </c>
      <c r="G14" s="5">
        <f t="shared" si="5"/>
        <v>3.5</v>
      </c>
      <c r="H14" s="5">
        <f t="shared" si="6"/>
        <v>4.25</v>
      </c>
      <c r="I14" s="5">
        <f t="shared" si="1"/>
        <v>0.5625</v>
      </c>
      <c r="J14" s="5">
        <f t="shared" si="2"/>
        <v>0.25</v>
      </c>
      <c r="K14" s="41">
        <f t="shared" si="7"/>
        <v>5</v>
      </c>
      <c r="L14" s="5">
        <f t="shared" si="8"/>
        <v>4.5</v>
      </c>
      <c r="M14" s="5">
        <f t="shared" si="9"/>
        <v>4.25</v>
      </c>
      <c r="N14" s="5">
        <f t="shared" si="3"/>
        <v>6.25E-2</v>
      </c>
      <c r="O14" s="5">
        <f t="shared" si="4"/>
        <v>0.25</v>
      </c>
      <c r="Q14" s="138" t="s">
        <v>1</v>
      </c>
      <c r="R14" s="121">
        <f>SUM(I8:I31)</f>
        <v>13.5</v>
      </c>
      <c r="T14" s="138" t="s">
        <v>1</v>
      </c>
      <c r="U14" s="121">
        <f>SUM(N8:N31)</f>
        <v>1.5</v>
      </c>
    </row>
    <row r="15" spans="1:21" x14ac:dyDescent="0.25">
      <c r="A15" s="4">
        <v>1</v>
      </c>
      <c r="B15" s="10">
        <v>8</v>
      </c>
      <c r="C15" s="10">
        <v>1</v>
      </c>
      <c r="D15" s="10">
        <v>2</v>
      </c>
      <c r="E15" s="10">
        <v>4</v>
      </c>
      <c r="F15" s="5">
        <f t="shared" si="0"/>
        <v>2</v>
      </c>
      <c r="G15" s="5">
        <f t="shared" si="5"/>
        <v>3.5</v>
      </c>
      <c r="H15" s="5">
        <f t="shared" si="6"/>
        <v>4.25</v>
      </c>
      <c r="I15" s="5">
        <f t="shared" si="1"/>
        <v>0.5625</v>
      </c>
      <c r="J15" s="5">
        <f t="shared" si="2"/>
        <v>2.25</v>
      </c>
      <c r="K15" s="41">
        <f t="shared" si="7"/>
        <v>4</v>
      </c>
      <c r="L15" s="5">
        <f t="shared" si="8"/>
        <v>4.5</v>
      </c>
      <c r="M15" s="5">
        <f t="shared" si="9"/>
        <v>4.25</v>
      </c>
      <c r="N15" s="5">
        <f t="shared" si="3"/>
        <v>6.25E-2</v>
      </c>
      <c r="O15" s="5">
        <f t="shared" si="4"/>
        <v>0.25</v>
      </c>
      <c r="Q15" s="138" t="s">
        <v>2</v>
      </c>
      <c r="R15" s="121">
        <f>SUM(J8:J31)</f>
        <v>29</v>
      </c>
      <c r="T15" s="138" t="s">
        <v>2</v>
      </c>
      <c r="U15" s="121">
        <f>SUM(O8:O31)</f>
        <v>49</v>
      </c>
    </row>
    <row r="16" spans="1:21" x14ac:dyDescent="0.25">
      <c r="A16" s="4">
        <v>1</v>
      </c>
      <c r="B16" s="10">
        <v>9</v>
      </c>
      <c r="C16" s="10">
        <v>1</v>
      </c>
      <c r="D16" s="10">
        <v>5</v>
      </c>
      <c r="E16" s="10">
        <v>6</v>
      </c>
      <c r="F16" s="5">
        <f t="shared" si="0"/>
        <v>5</v>
      </c>
      <c r="G16" s="5">
        <f t="shared" si="5"/>
        <v>3.5</v>
      </c>
      <c r="H16" s="5">
        <f t="shared" si="6"/>
        <v>4.25</v>
      </c>
      <c r="I16" s="5">
        <f t="shared" si="1"/>
        <v>0.5625</v>
      </c>
      <c r="J16" s="5">
        <f t="shared" si="2"/>
        <v>2.25</v>
      </c>
      <c r="K16" s="41">
        <f t="shared" si="7"/>
        <v>6</v>
      </c>
      <c r="L16" s="5">
        <f t="shared" si="8"/>
        <v>4.5</v>
      </c>
      <c r="M16" s="5">
        <f t="shared" si="9"/>
        <v>4.25</v>
      </c>
      <c r="N16" s="5">
        <f t="shared" si="3"/>
        <v>6.25E-2</v>
      </c>
      <c r="O16" s="5">
        <f t="shared" si="4"/>
        <v>2.25</v>
      </c>
      <c r="Q16" s="139" t="s">
        <v>3</v>
      </c>
      <c r="R16" s="121">
        <f>R14/R15</f>
        <v>0.46551724137931033</v>
      </c>
      <c r="T16" s="139" t="s">
        <v>3</v>
      </c>
      <c r="U16" s="121">
        <f>U14/U15</f>
        <v>3.0612244897959183E-2</v>
      </c>
    </row>
    <row r="17" spans="1:21" x14ac:dyDescent="0.25">
      <c r="A17" s="4">
        <v>1</v>
      </c>
      <c r="B17" s="10">
        <v>10</v>
      </c>
      <c r="C17" s="10">
        <v>1</v>
      </c>
      <c r="D17" s="10">
        <v>3</v>
      </c>
      <c r="E17" s="10">
        <v>6</v>
      </c>
      <c r="F17" s="5">
        <f t="shared" si="0"/>
        <v>3</v>
      </c>
      <c r="G17" s="5">
        <f t="shared" si="5"/>
        <v>3.5</v>
      </c>
      <c r="H17" s="5">
        <f t="shared" si="6"/>
        <v>4.25</v>
      </c>
      <c r="I17" s="5">
        <f t="shared" si="1"/>
        <v>0.5625</v>
      </c>
      <c r="J17" s="5">
        <f t="shared" si="2"/>
        <v>0.25</v>
      </c>
      <c r="K17" s="41">
        <f t="shared" si="7"/>
        <v>6</v>
      </c>
      <c r="L17" s="5">
        <f t="shared" si="8"/>
        <v>4.5</v>
      </c>
      <c r="M17" s="5">
        <f t="shared" si="9"/>
        <v>4.25</v>
      </c>
      <c r="N17" s="5">
        <f t="shared" si="3"/>
        <v>6.25E-2</v>
      </c>
      <c r="O17" s="5">
        <f t="shared" si="4"/>
        <v>2.25</v>
      </c>
      <c r="Q17" s="138" t="s">
        <v>4</v>
      </c>
      <c r="R17" s="121">
        <f>1/(1+R16)</f>
        <v>0.68235294117647061</v>
      </c>
      <c r="T17" s="138" t="s">
        <v>4</v>
      </c>
      <c r="U17" s="121">
        <f>1/(1+U16)</f>
        <v>0.97029702970297038</v>
      </c>
    </row>
    <row r="18" spans="1:21" x14ac:dyDescent="0.25">
      <c r="A18" s="4">
        <v>1</v>
      </c>
      <c r="B18" s="10">
        <v>11</v>
      </c>
      <c r="C18" s="10">
        <v>1</v>
      </c>
      <c r="D18" s="10">
        <v>3</v>
      </c>
      <c r="E18" s="10">
        <v>3</v>
      </c>
      <c r="F18" s="5">
        <f t="shared" si="0"/>
        <v>3</v>
      </c>
      <c r="G18" s="5">
        <f t="shared" si="5"/>
        <v>3.5</v>
      </c>
      <c r="H18" s="5">
        <f t="shared" si="6"/>
        <v>4.25</v>
      </c>
      <c r="I18" s="5">
        <f t="shared" si="1"/>
        <v>0.5625</v>
      </c>
      <c r="J18" s="5">
        <f t="shared" si="2"/>
        <v>0.25</v>
      </c>
      <c r="K18" s="41">
        <f t="shared" si="7"/>
        <v>3</v>
      </c>
      <c r="L18" s="5">
        <f t="shared" si="8"/>
        <v>4.5</v>
      </c>
      <c r="M18" s="5">
        <f t="shared" si="9"/>
        <v>4.25</v>
      </c>
      <c r="N18" s="5">
        <f t="shared" si="3"/>
        <v>6.25E-2</v>
      </c>
      <c r="O18" s="5">
        <f t="shared" si="4"/>
        <v>2.25</v>
      </c>
      <c r="Q18" s="138" t="s">
        <v>90</v>
      </c>
      <c r="R18" s="121">
        <f>(R14/($R$1-1))/(R15/($R$2-2))</f>
        <v>10.241379310344827</v>
      </c>
      <c r="T18" s="138" t="s">
        <v>90</v>
      </c>
      <c r="U18" s="121">
        <f>(U14/($R$1-1))/(U15/($R$2-2))</f>
        <v>0.67346938775510212</v>
      </c>
    </row>
    <row r="19" spans="1:21" x14ac:dyDescent="0.25">
      <c r="A19" s="12">
        <v>1</v>
      </c>
      <c r="B19" s="13">
        <v>12</v>
      </c>
      <c r="C19" s="13">
        <v>1</v>
      </c>
      <c r="D19" s="13">
        <v>4</v>
      </c>
      <c r="E19" s="13">
        <v>5</v>
      </c>
      <c r="F19" s="15">
        <f t="shared" si="0"/>
        <v>4</v>
      </c>
      <c r="G19" s="15">
        <f t="shared" si="5"/>
        <v>3.5</v>
      </c>
      <c r="H19" s="15">
        <f t="shared" si="6"/>
        <v>4.25</v>
      </c>
      <c r="I19" s="15">
        <f t="shared" si="1"/>
        <v>0.5625</v>
      </c>
      <c r="J19" s="15">
        <f t="shared" si="2"/>
        <v>0.25</v>
      </c>
      <c r="K19" s="42">
        <f t="shared" si="7"/>
        <v>5</v>
      </c>
      <c r="L19" s="15">
        <f t="shared" si="8"/>
        <v>4.5</v>
      </c>
      <c r="M19" s="15">
        <f t="shared" si="9"/>
        <v>4.25</v>
      </c>
      <c r="N19" s="15">
        <f t="shared" si="3"/>
        <v>6.25E-2</v>
      </c>
      <c r="O19" s="15">
        <f t="shared" si="4"/>
        <v>0.25</v>
      </c>
      <c r="Q19" s="138" t="s">
        <v>91</v>
      </c>
      <c r="R19" s="121">
        <f>FDIST(R18,($R$1-1),($R$2-$R$1))</f>
        <v>4.1299810681309562E-3</v>
      </c>
      <c r="T19" s="138" t="s">
        <v>91</v>
      </c>
      <c r="U19" s="121">
        <f>FDIST(U18,($R$1-1),($R$2-$R$1))</f>
        <v>0.42064831149338544</v>
      </c>
    </row>
    <row r="20" spans="1:21" x14ac:dyDescent="0.25">
      <c r="A20" s="4">
        <v>2</v>
      </c>
      <c r="B20" s="10">
        <v>13</v>
      </c>
      <c r="C20" s="10">
        <v>1</v>
      </c>
      <c r="D20" s="10">
        <v>5</v>
      </c>
      <c r="E20" s="10">
        <v>4</v>
      </c>
      <c r="F20" s="5">
        <f t="shared" si="0"/>
        <v>5</v>
      </c>
      <c r="G20" s="5">
        <f>AVERAGE(F20:F31)</f>
        <v>5</v>
      </c>
      <c r="H20" s="5">
        <f t="shared" si="6"/>
        <v>4.25</v>
      </c>
      <c r="I20" s="5">
        <f t="shared" si="1"/>
        <v>0.5625</v>
      </c>
      <c r="J20" s="5">
        <f t="shared" si="2"/>
        <v>0</v>
      </c>
      <c r="K20" s="41">
        <f t="shared" si="7"/>
        <v>4</v>
      </c>
      <c r="L20" s="5">
        <f>AVERAGE(K20:K31)</f>
        <v>4</v>
      </c>
      <c r="M20" s="5">
        <f t="shared" si="9"/>
        <v>4.25</v>
      </c>
      <c r="N20" s="5">
        <f t="shared" si="3"/>
        <v>6.25E-2</v>
      </c>
      <c r="O20" s="5">
        <f t="shared" si="4"/>
        <v>0</v>
      </c>
    </row>
    <row r="21" spans="1:21" x14ac:dyDescent="0.25">
      <c r="A21" s="4">
        <v>2</v>
      </c>
      <c r="B21" s="10">
        <v>14</v>
      </c>
      <c r="C21" s="10">
        <v>1</v>
      </c>
      <c r="D21" s="10">
        <v>4</v>
      </c>
      <c r="E21" s="10">
        <v>3</v>
      </c>
      <c r="F21" s="5">
        <f t="shared" si="0"/>
        <v>4</v>
      </c>
      <c r="G21" s="5">
        <f t="shared" ref="G21:G31" si="10">G20</f>
        <v>5</v>
      </c>
      <c r="H21" s="5">
        <f t="shared" si="6"/>
        <v>4.25</v>
      </c>
      <c r="I21" s="5">
        <f t="shared" si="1"/>
        <v>0.5625</v>
      </c>
      <c r="J21" s="5">
        <f t="shared" si="2"/>
        <v>1</v>
      </c>
      <c r="K21" s="41">
        <f t="shared" si="7"/>
        <v>3</v>
      </c>
      <c r="L21" s="5">
        <f t="shared" ref="L21:L31" si="11">L20</f>
        <v>4</v>
      </c>
      <c r="M21" s="5">
        <f t="shared" si="9"/>
        <v>4.25</v>
      </c>
      <c r="N21" s="5">
        <f t="shared" si="3"/>
        <v>6.25E-2</v>
      </c>
      <c r="O21" s="5">
        <f t="shared" si="4"/>
        <v>1</v>
      </c>
    </row>
    <row r="22" spans="1:21" x14ac:dyDescent="0.25">
      <c r="A22" s="9">
        <v>2</v>
      </c>
      <c r="B22" s="10">
        <v>15</v>
      </c>
      <c r="C22" s="10">
        <v>1</v>
      </c>
      <c r="D22" s="10">
        <v>7</v>
      </c>
      <c r="E22" s="10">
        <v>5</v>
      </c>
      <c r="F22" s="5">
        <f t="shared" si="0"/>
        <v>7</v>
      </c>
      <c r="G22" s="8">
        <f t="shared" si="10"/>
        <v>5</v>
      </c>
      <c r="H22" s="8">
        <f t="shared" si="6"/>
        <v>4.25</v>
      </c>
      <c r="I22" s="8">
        <f t="shared" si="1"/>
        <v>0.5625</v>
      </c>
      <c r="J22" s="8">
        <f t="shared" si="2"/>
        <v>4</v>
      </c>
      <c r="K22" s="41">
        <f t="shared" si="7"/>
        <v>5</v>
      </c>
      <c r="L22" s="8">
        <f t="shared" si="11"/>
        <v>4</v>
      </c>
      <c r="M22" s="8">
        <f t="shared" si="9"/>
        <v>4.25</v>
      </c>
      <c r="N22" s="8">
        <f t="shared" si="3"/>
        <v>6.25E-2</v>
      </c>
      <c r="O22" s="8">
        <f t="shared" si="4"/>
        <v>1</v>
      </c>
      <c r="S22" s="24"/>
      <c r="T22" s="24"/>
    </row>
    <row r="23" spans="1:21" x14ac:dyDescent="0.25">
      <c r="A23" s="4">
        <v>2</v>
      </c>
      <c r="B23" s="10">
        <v>16</v>
      </c>
      <c r="C23" s="10">
        <v>1</v>
      </c>
      <c r="D23" s="10">
        <v>3</v>
      </c>
      <c r="E23" s="10">
        <v>3</v>
      </c>
      <c r="F23" s="5">
        <f t="shared" si="0"/>
        <v>3</v>
      </c>
      <c r="G23" s="5">
        <f t="shared" si="10"/>
        <v>5</v>
      </c>
      <c r="H23" s="5">
        <f t="shared" si="6"/>
        <v>4.25</v>
      </c>
      <c r="I23" s="5">
        <f t="shared" si="1"/>
        <v>0.5625</v>
      </c>
      <c r="J23" s="5">
        <f t="shared" si="2"/>
        <v>4</v>
      </c>
      <c r="K23" s="41">
        <f t="shared" si="7"/>
        <v>3</v>
      </c>
      <c r="L23" s="5">
        <f t="shared" si="11"/>
        <v>4</v>
      </c>
      <c r="M23" s="5">
        <f t="shared" si="9"/>
        <v>4.25</v>
      </c>
      <c r="N23" s="5">
        <f t="shared" si="3"/>
        <v>6.25E-2</v>
      </c>
      <c r="O23" s="5">
        <f t="shared" si="4"/>
        <v>1</v>
      </c>
    </row>
    <row r="24" spans="1:21" x14ac:dyDescent="0.25">
      <c r="A24" s="9">
        <v>2</v>
      </c>
      <c r="B24" s="10">
        <v>17</v>
      </c>
      <c r="C24" s="10">
        <v>1</v>
      </c>
      <c r="D24" s="10">
        <v>4</v>
      </c>
      <c r="E24" s="10">
        <v>4</v>
      </c>
      <c r="F24" s="5">
        <f t="shared" si="0"/>
        <v>4</v>
      </c>
      <c r="G24" s="8">
        <f t="shared" si="10"/>
        <v>5</v>
      </c>
      <c r="H24" s="8">
        <f t="shared" si="6"/>
        <v>4.25</v>
      </c>
      <c r="I24" s="8">
        <f t="shared" si="1"/>
        <v>0.5625</v>
      </c>
      <c r="J24" s="8">
        <f t="shared" si="2"/>
        <v>1</v>
      </c>
      <c r="K24" s="41">
        <f t="shared" si="7"/>
        <v>4</v>
      </c>
      <c r="L24" s="8">
        <f t="shared" si="11"/>
        <v>4</v>
      </c>
      <c r="M24" s="8">
        <f t="shared" si="9"/>
        <v>4.25</v>
      </c>
      <c r="N24" s="8">
        <f t="shared" si="3"/>
        <v>6.25E-2</v>
      </c>
      <c r="O24" s="8">
        <f t="shared" si="4"/>
        <v>0</v>
      </c>
    </row>
    <row r="25" spans="1:21" x14ac:dyDescent="0.25">
      <c r="A25" s="4">
        <v>2</v>
      </c>
      <c r="B25" s="10">
        <v>18</v>
      </c>
      <c r="C25" s="10">
        <v>1</v>
      </c>
      <c r="D25" s="10">
        <v>5</v>
      </c>
      <c r="E25" s="10">
        <v>2</v>
      </c>
      <c r="F25" s="5">
        <f t="shared" si="0"/>
        <v>5</v>
      </c>
      <c r="G25" s="5">
        <f t="shared" si="10"/>
        <v>5</v>
      </c>
      <c r="H25" s="5">
        <f t="shared" si="6"/>
        <v>4.25</v>
      </c>
      <c r="I25" s="5">
        <f t="shared" si="1"/>
        <v>0.5625</v>
      </c>
      <c r="J25" s="5">
        <f t="shared" si="2"/>
        <v>0</v>
      </c>
      <c r="K25" s="41">
        <f t="shared" si="7"/>
        <v>2</v>
      </c>
      <c r="L25" s="5">
        <f t="shared" si="11"/>
        <v>4</v>
      </c>
      <c r="M25" s="5">
        <f t="shared" si="9"/>
        <v>4.25</v>
      </c>
      <c r="N25" s="5">
        <f t="shared" si="3"/>
        <v>6.25E-2</v>
      </c>
      <c r="O25" s="5">
        <f t="shared" si="4"/>
        <v>4</v>
      </c>
    </row>
    <row r="26" spans="1:21" x14ac:dyDescent="0.25">
      <c r="A26" s="4">
        <v>2</v>
      </c>
      <c r="B26" s="10">
        <v>19</v>
      </c>
      <c r="C26" s="10">
        <v>1</v>
      </c>
      <c r="D26" s="10">
        <v>4</v>
      </c>
      <c r="E26" s="10">
        <v>2</v>
      </c>
      <c r="F26" s="5">
        <f t="shared" si="0"/>
        <v>4</v>
      </c>
      <c r="G26" s="5">
        <f t="shared" si="10"/>
        <v>5</v>
      </c>
      <c r="H26" s="5">
        <f t="shared" si="6"/>
        <v>4.25</v>
      </c>
      <c r="I26" s="5">
        <f t="shared" si="1"/>
        <v>0.5625</v>
      </c>
      <c r="J26" s="5">
        <f t="shared" si="2"/>
        <v>1</v>
      </c>
      <c r="K26" s="41">
        <f t="shared" si="7"/>
        <v>2</v>
      </c>
      <c r="L26" s="5">
        <f t="shared" si="11"/>
        <v>4</v>
      </c>
      <c r="M26" s="5">
        <f t="shared" si="9"/>
        <v>4.25</v>
      </c>
      <c r="N26" s="5">
        <f t="shared" si="3"/>
        <v>6.25E-2</v>
      </c>
      <c r="O26" s="5">
        <f t="shared" si="4"/>
        <v>4</v>
      </c>
    </row>
    <row r="27" spans="1:21" x14ac:dyDescent="0.25">
      <c r="A27" s="4">
        <v>2</v>
      </c>
      <c r="B27" s="10">
        <v>20</v>
      </c>
      <c r="C27" s="10">
        <v>1</v>
      </c>
      <c r="D27" s="10">
        <v>5</v>
      </c>
      <c r="E27" s="10">
        <v>5</v>
      </c>
      <c r="F27" s="5">
        <f t="shared" si="0"/>
        <v>5</v>
      </c>
      <c r="G27" s="5">
        <f t="shared" si="10"/>
        <v>5</v>
      </c>
      <c r="H27" s="5">
        <f t="shared" si="6"/>
        <v>4.25</v>
      </c>
      <c r="I27" s="5">
        <f t="shared" si="1"/>
        <v>0.5625</v>
      </c>
      <c r="J27" s="5">
        <f t="shared" si="2"/>
        <v>0</v>
      </c>
      <c r="K27" s="41">
        <f t="shared" si="7"/>
        <v>5</v>
      </c>
      <c r="L27" s="5">
        <f t="shared" si="11"/>
        <v>4</v>
      </c>
      <c r="M27" s="5">
        <f t="shared" si="9"/>
        <v>4.25</v>
      </c>
      <c r="N27" s="5">
        <f t="shared" si="3"/>
        <v>6.25E-2</v>
      </c>
      <c r="O27" s="5">
        <f t="shared" si="4"/>
        <v>1</v>
      </c>
    </row>
    <row r="28" spans="1:21" x14ac:dyDescent="0.25">
      <c r="A28" s="4">
        <v>2</v>
      </c>
      <c r="B28" s="10">
        <v>21</v>
      </c>
      <c r="C28" s="10">
        <v>1</v>
      </c>
      <c r="D28" s="10">
        <v>6</v>
      </c>
      <c r="E28" s="10">
        <v>7</v>
      </c>
      <c r="F28" s="5">
        <f t="shared" si="0"/>
        <v>6</v>
      </c>
      <c r="G28" s="5">
        <f t="shared" si="10"/>
        <v>5</v>
      </c>
      <c r="H28" s="5">
        <f t="shared" si="6"/>
        <v>4.25</v>
      </c>
      <c r="I28" s="5">
        <f t="shared" si="1"/>
        <v>0.5625</v>
      </c>
      <c r="J28" s="5">
        <f t="shared" si="2"/>
        <v>1</v>
      </c>
      <c r="K28" s="41">
        <f t="shared" si="7"/>
        <v>7</v>
      </c>
      <c r="L28" s="5">
        <f t="shared" si="11"/>
        <v>4</v>
      </c>
      <c r="M28" s="5">
        <f t="shared" si="9"/>
        <v>4.25</v>
      </c>
      <c r="N28" s="5">
        <f t="shared" si="3"/>
        <v>6.25E-2</v>
      </c>
      <c r="O28" s="5">
        <f t="shared" si="4"/>
        <v>9</v>
      </c>
    </row>
    <row r="29" spans="1:21" x14ac:dyDescent="0.25">
      <c r="A29" s="4">
        <v>2</v>
      </c>
      <c r="B29" s="10">
        <v>22</v>
      </c>
      <c r="C29" s="10">
        <v>1</v>
      </c>
      <c r="D29" s="10">
        <v>5</v>
      </c>
      <c r="E29" s="10">
        <v>3</v>
      </c>
      <c r="F29" s="5">
        <f t="shared" si="0"/>
        <v>5</v>
      </c>
      <c r="G29" s="5">
        <f t="shared" si="10"/>
        <v>5</v>
      </c>
      <c r="H29" s="5">
        <f t="shared" si="6"/>
        <v>4.25</v>
      </c>
      <c r="I29" s="5">
        <f t="shared" si="1"/>
        <v>0.5625</v>
      </c>
      <c r="J29" s="5">
        <f t="shared" si="2"/>
        <v>0</v>
      </c>
      <c r="K29" s="41">
        <f t="shared" si="7"/>
        <v>3</v>
      </c>
      <c r="L29" s="5">
        <f t="shared" si="11"/>
        <v>4</v>
      </c>
      <c r="M29" s="5">
        <f t="shared" si="9"/>
        <v>4.25</v>
      </c>
      <c r="N29" s="5">
        <f t="shared" si="3"/>
        <v>6.25E-2</v>
      </c>
      <c r="O29" s="5">
        <f t="shared" si="4"/>
        <v>1</v>
      </c>
    </row>
    <row r="30" spans="1:21" x14ac:dyDescent="0.25">
      <c r="A30" s="4">
        <v>2</v>
      </c>
      <c r="B30" s="10">
        <v>23</v>
      </c>
      <c r="C30" s="10">
        <v>1</v>
      </c>
      <c r="D30" s="10">
        <v>6</v>
      </c>
      <c r="E30" s="10">
        <v>4</v>
      </c>
      <c r="F30" s="5">
        <f t="shared" si="0"/>
        <v>6</v>
      </c>
      <c r="G30" s="5">
        <f t="shared" si="10"/>
        <v>5</v>
      </c>
      <c r="H30" s="5">
        <f t="shared" si="6"/>
        <v>4.25</v>
      </c>
      <c r="I30" s="5">
        <f t="shared" si="1"/>
        <v>0.5625</v>
      </c>
      <c r="J30" s="5">
        <f t="shared" si="2"/>
        <v>1</v>
      </c>
      <c r="K30" s="41">
        <f t="shared" si="7"/>
        <v>4</v>
      </c>
      <c r="L30" s="5">
        <f t="shared" si="11"/>
        <v>4</v>
      </c>
      <c r="M30" s="5">
        <f t="shared" si="9"/>
        <v>4.25</v>
      </c>
      <c r="N30" s="5">
        <f t="shared" si="3"/>
        <v>6.25E-2</v>
      </c>
      <c r="O30" s="5">
        <f t="shared" si="4"/>
        <v>0</v>
      </c>
    </row>
    <row r="31" spans="1:21" x14ac:dyDescent="0.25">
      <c r="A31" s="12">
        <v>2</v>
      </c>
      <c r="B31" s="13">
        <v>24</v>
      </c>
      <c r="C31" s="13">
        <v>1</v>
      </c>
      <c r="D31" s="13">
        <v>6</v>
      </c>
      <c r="E31" s="13">
        <v>6</v>
      </c>
      <c r="F31" s="15">
        <f t="shared" si="0"/>
        <v>6</v>
      </c>
      <c r="G31" s="15">
        <f t="shared" si="10"/>
        <v>5</v>
      </c>
      <c r="H31" s="15">
        <f t="shared" si="6"/>
        <v>4.25</v>
      </c>
      <c r="I31" s="15">
        <f t="shared" si="1"/>
        <v>0.5625</v>
      </c>
      <c r="J31" s="15">
        <f t="shared" si="2"/>
        <v>1</v>
      </c>
      <c r="K31" s="42">
        <f t="shared" si="7"/>
        <v>6</v>
      </c>
      <c r="L31" s="15">
        <f t="shared" si="11"/>
        <v>4</v>
      </c>
      <c r="M31" s="15">
        <f t="shared" si="9"/>
        <v>4.25</v>
      </c>
      <c r="N31" s="15">
        <f t="shared" si="3"/>
        <v>6.25E-2</v>
      </c>
      <c r="O31" s="15">
        <f t="shared" si="4"/>
        <v>4</v>
      </c>
    </row>
  </sheetData>
  <mergeCells count="4">
    <mergeCell ref="Q13:R13"/>
    <mergeCell ref="T13:U13"/>
    <mergeCell ref="K6:O6"/>
    <mergeCell ref="F6:J6"/>
  </mergeCells>
  <pageMargins left="0.7" right="0.7" top="0.78740157499999996" bottom="0.78740157499999996" header="0.3" footer="0.3"/>
  <ignoredErrors>
    <ignoredError sqref="F8 F9:F31 K8:K19 K20:K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J41" sqref="J41"/>
    </sheetView>
  </sheetViews>
  <sheetFormatPr baseColWidth="10" defaultColWidth="11.42578125" defaultRowHeight="15" x14ac:dyDescent="0.25"/>
  <cols>
    <col min="1" max="1" width="10.5703125" style="1" bestFit="1" customWidth="1"/>
    <col min="2" max="2" width="10" style="1" customWidth="1"/>
    <col min="3" max="3" width="10.5703125" style="1" customWidth="1"/>
    <col min="4" max="4" width="10.140625" style="1" bestFit="1" customWidth="1"/>
    <col min="5" max="5" width="9.85546875" style="1" bestFit="1" customWidth="1"/>
    <col min="6" max="6" width="8.5703125" style="1" customWidth="1"/>
    <col min="7" max="7" width="9" style="1" customWidth="1"/>
    <col min="8" max="8" width="7.28515625" style="1" customWidth="1"/>
    <col min="9" max="9" width="11.7109375" style="1" customWidth="1"/>
    <col min="10" max="10" width="11.85546875" style="1" customWidth="1"/>
    <col min="11" max="11" width="33.140625" style="1" customWidth="1"/>
    <col min="12" max="12" width="16.7109375" style="1" customWidth="1"/>
    <col min="13" max="13" width="4" style="1" customWidth="1"/>
    <col min="14" max="14" width="43.28515625" style="1" customWidth="1"/>
    <col min="15" max="15" width="8.42578125" style="1" customWidth="1"/>
    <col min="16" max="16" width="11.42578125" style="1"/>
    <col min="17" max="17" width="21.42578125" style="1" customWidth="1"/>
    <col min="18" max="18" width="14.7109375" style="1" customWidth="1"/>
    <col min="19" max="19" width="14.5703125" style="1" customWidth="1"/>
    <col min="20" max="16384" width="11.42578125" style="1"/>
  </cols>
  <sheetData>
    <row r="1" spans="1:15" ht="15" customHeight="1" x14ac:dyDescent="0.25">
      <c r="A1" s="38" t="s">
        <v>84</v>
      </c>
      <c r="B1" s="25"/>
      <c r="C1" s="25"/>
      <c r="D1" s="25"/>
      <c r="E1" s="25"/>
      <c r="N1" s="37" t="s">
        <v>88</v>
      </c>
      <c r="O1" s="37">
        <v>2</v>
      </c>
    </row>
    <row r="2" spans="1:15" ht="15" customHeight="1" x14ac:dyDescent="0.35">
      <c r="A2" s="123" t="s">
        <v>7</v>
      </c>
      <c r="B2" s="7">
        <v>-1.9823379999999999</v>
      </c>
      <c r="C2" s="7"/>
      <c r="D2" s="7"/>
      <c r="E2" s="8"/>
      <c r="F2" s="4"/>
      <c r="G2" s="4"/>
      <c r="H2" s="4"/>
      <c r="I2" s="4"/>
      <c r="J2" s="4"/>
      <c r="K2" s="4"/>
      <c r="L2" s="4"/>
      <c r="N2" s="37" t="s">
        <v>89</v>
      </c>
      <c r="O2" s="37">
        <v>24</v>
      </c>
    </row>
    <row r="3" spans="1:15" ht="15" customHeight="1" x14ac:dyDescent="0.35">
      <c r="A3" s="123" t="s">
        <v>8</v>
      </c>
      <c r="B3" s="7">
        <v>1.031061</v>
      </c>
      <c r="C3" s="7"/>
      <c r="D3" s="7"/>
      <c r="E3" s="8"/>
      <c r="F3" s="4"/>
      <c r="G3" s="4"/>
      <c r="H3" s="4"/>
      <c r="I3" s="4"/>
      <c r="J3" s="4"/>
      <c r="K3" s="4"/>
      <c r="L3" s="4"/>
    </row>
    <row r="4" spans="1:15" ht="15" customHeight="1" x14ac:dyDescent="0.35">
      <c r="A4" s="123" t="s">
        <v>9</v>
      </c>
      <c r="B4" s="8">
        <v>-0.56462900000000005</v>
      </c>
      <c r="C4" s="8"/>
      <c r="D4" s="7"/>
      <c r="E4" s="8"/>
      <c r="F4" s="4"/>
      <c r="G4" s="4"/>
      <c r="H4" s="4"/>
      <c r="I4" s="4"/>
      <c r="J4" s="4"/>
      <c r="K4" s="4"/>
      <c r="L4" s="4"/>
    </row>
    <row r="5" spans="1:15" ht="15" customHeight="1" x14ac:dyDescent="0.25">
      <c r="A5" s="25"/>
      <c r="B5" s="8"/>
      <c r="C5" s="8"/>
      <c r="D5" s="7"/>
      <c r="E5" s="8"/>
      <c r="F5" s="4"/>
      <c r="G5" s="4"/>
      <c r="H5" s="4"/>
      <c r="I5" s="4"/>
      <c r="J5" s="4"/>
      <c r="K5" s="4"/>
      <c r="L5" s="4"/>
    </row>
    <row r="6" spans="1:15" ht="15" customHeight="1" x14ac:dyDescent="0.25">
      <c r="A6" s="25"/>
      <c r="B6" s="11"/>
      <c r="C6" s="8"/>
      <c r="D6" s="7"/>
      <c r="E6" s="8"/>
      <c r="F6" s="4"/>
      <c r="G6" s="4"/>
      <c r="H6" s="4"/>
      <c r="I6" s="4"/>
      <c r="J6" s="4"/>
      <c r="K6" s="4"/>
      <c r="L6" s="4"/>
    </row>
    <row r="7" spans="1:15" ht="18" x14ac:dyDescent="0.35">
      <c r="A7" s="23" t="s">
        <v>76</v>
      </c>
      <c r="B7" s="23" t="s">
        <v>77</v>
      </c>
      <c r="C7" s="23" t="s">
        <v>85</v>
      </c>
      <c r="D7" s="39" t="s">
        <v>78</v>
      </c>
      <c r="E7" s="39" t="s">
        <v>79</v>
      </c>
      <c r="F7" s="124" t="s">
        <v>10</v>
      </c>
      <c r="G7" s="124" t="s">
        <v>11</v>
      </c>
      <c r="H7" s="124" t="s">
        <v>0</v>
      </c>
      <c r="I7" s="124" t="s">
        <v>12</v>
      </c>
      <c r="J7" s="124" t="s">
        <v>13</v>
      </c>
      <c r="K7" s="124" t="s">
        <v>92</v>
      </c>
      <c r="L7" s="124" t="s">
        <v>93</v>
      </c>
    </row>
    <row r="8" spans="1:15" x14ac:dyDescent="0.25">
      <c r="A8" s="4">
        <v>1</v>
      </c>
      <c r="B8" s="10">
        <v>1</v>
      </c>
      <c r="C8" s="10">
        <v>1</v>
      </c>
      <c r="D8" s="10">
        <v>2</v>
      </c>
      <c r="E8" s="10">
        <v>3</v>
      </c>
      <c r="F8" s="5">
        <f>MMULT(C8:E8,$B$2:$B$4)</f>
        <v>-1.6141030000000001</v>
      </c>
      <c r="G8" s="5">
        <f>AVERAGE(F8:F19)</f>
        <v>-0.91445500000000035</v>
      </c>
      <c r="H8" s="5">
        <f>AVERAGE(F8:F31)</f>
        <v>-2.0000000003350671E-6</v>
      </c>
      <c r="I8" s="5">
        <f t="shared" ref="I8:I31" si="0">(G8-H8)^2</f>
        <v>0.83622428920899994</v>
      </c>
      <c r="J8" s="5">
        <f t="shared" ref="J8:J31" si="1">(F8-G8)^2</f>
        <v>0.48950732390399959</v>
      </c>
      <c r="K8" s="46">
        <f>IF(F8&lt;0,1,2)</f>
        <v>1</v>
      </c>
      <c r="L8" s="46">
        <f>IF(A8=K8,1,0)</f>
        <v>1</v>
      </c>
      <c r="N8" s="36"/>
      <c r="O8" s="43"/>
    </row>
    <row r="9" spans="1:15" x14ac:dyDescent="0.25">
      <c r="A9" s="4">
        <v>1</v>
      </c>
      <c r="B9" s="10">
        <v>2</v>
      </c>
      <c r="C9" s="10">
        <v>1</v>
      </c>
      <c r="D9" s="10">
        <v>3</v>
      </c>
      <c r="E9" s="10">
        <v>4</v>
      </c>
      <c r="F9" s="5">
        <f t="shared" ref="F9:F31" si="2">MMULT(C9:E9,$B$2:$B$4)</f>
        <v>-1.1476710000000003</v>
      </c>
      <c r="G9" s="5">
        <f t="shared" ref="G9:G19" si="3">G8</f>
        <v>-0.91445500000000035</v>
      </c>
      <c r="H9" s="5">
        <f t="shared" ref="H9:H31" si="4">$H$8</f>
        <v>-2.0000000003350671E-6</v>
      </c>
      <c r="I9" s="5">
        <f t="shared" si="0"/>
        <v>0.83622428920899994</v>
      </c>
      <c r="J9" s="5">
        <f t="shared" si="1"/>
        <v>5.4389702655999989E-2</v>
      </c>
      <c r="K9" s="46">
        <f t="shared" ref="K9:K31" si="5">IF(F9&lt;0,1,2)</f>
        <v>1</v>
      </c>
      <c r="L9" s="46">
        <f t="shared" ref="L9:L31" si="6">IF(A9=K9,1,0)</f>
        <v>1</v>
      </c>
      <c r="N9" s="36"/>
      <c r="O9" s="43"/>
    </row>
    <row r="10" spans="1:15" x14ac:dyDescent="0.25">
      <c r="A10" s="9">
        <v>1</v>
      </c>
      <c r="B10" s="10">
        <v>3</v>
      </c>
      <c r="C10" s="10">
        <v>1</v>
      </c>
      <c r="D10" s="10">
        <v>6</v>
      </c>
      <c r="E10" s="10">
        <v>5</v>
      </c>
      <c r="F10" s="5">
        <f t="shared" si="2"/>
        <v>1.380882999999999</v>
      </c>
      <c r="G10" s="8">
        <f t="shared" si="3"/>
        <v>-0.91445500000000035</v>
      </c>
      <c r="H10" s="8">
        <f t="shared" si="4"/>
        <v>-2.0000000003350671E-6</v>
      </c>
      <c r="I10" s="8">
        <f t="shared" si="0"/>
        <v>0.83622428920899994</v>
      </c>
      <c r="J10" s="8">
        <f t="shared" si="1"/>
        <v>5.2685765342439961</v>
      </c>
      <c r="K10" s="46">
        <f t="shared" si="5"/>
        <v>2</v>
      </c>
      <c r="L10" s="46">
        <f t="shared" si="6"/>
        <v>0</v>
      </c>
      <c r="N10" s="44"/>
      <c r="O10" s="45"/>
    </row>
    <row r="11" spans="1:15" x14ac:dyDescent="0.25">
      <c r="A11" s="4">
        <v>1</v>
      </c>
      <c r="B11" s="10">
        <v>4</v>
      </c>
      <c r="C11" s="10">
        <v>1</v>
      </c>
      <c r="D11" s="10">
        <v>4</v>
      </c>
      <c r="E11" s="10">
        <v>4</v>
      </c>
      <c r="F11" s="5">
        <f t="shared" si="2"/>
        <v>-0.1166100000000001</v>
      </c>
      <c r="G11" s="5">
        <f t="shared" si="3"/>
        <v>-0.91445500000000035</v>
      </c>
      <c r="H11" s="5">
        <f t="shared" si="4"/>
        <v>-2.0000000003350671E-6</v>
      </c>
      <c r="I11" s="5">
        <f t="shared" si="0"/>
        <v>0.83622428920899994</v>
      </c>
      <c r="J11" s="5">
        <f t="shared" si="1"/>
        <v>0.63655664402500045</v>
      </c>
      <c r="K11" s="46">
        <f t="shared" si="5"/>
        <v>1</v>
      </c>
      <c r="L11" s="46">
        <f t="shared" si="6"/>
        <v>1</v>
      </c>
      <c r="N11" s="24"/>
      <c r="O11" s="24"/>
    </row>
    <row r="12" spans="1:15" x14ac:dyDescent="0.25">
      <c r="A12" s="4">
        <v>1</v>
      </c>
      <c r="B12" s="10">
        <v>5</v>
      </c>
      <c r="C12" s="10">
        <v>1</v>
      </c>
      <c r="D12" s="10">
        <v>3</v>
      </c>
      <c r="E12" s="10">
        <v>2</v>
      </c>
      <c r="F12" s="5">
        <f t="shared" si="2"/>
        <v>-1.8413000000000235E-2</v>
      </c>
      <c r="G12" s="5">
        <f t="shared" si="3"/>
        <v>-0.91445500000000035</v>
      </c>
      <c r="H12" s="5">
        <f t="shared" si="4"/>
        <v>-2.0000000003350671E-6</v>
      </c>
      <c r="I12" s="5">
        <f t="shared" si="0"/>
        <v>0.83622428920899994</v>
      </c>
      <c r="J12" s="5">
        <f t="shared" si="1"/>
        <v>0.80289126576400016</v>
      </c>
      <c r="K12" s="46">
        <f t="shared" si="5"/>
        <v>1</v>
      </c>
      <c r="L12" s="46">
        <f t="shared" si="6"/>
        <v>1</v>
      </c>
    </row>
    <row r="13" spans="1:15" x14ac:dyDescent="0.25">
      <c r="A13" s="4">
        <v>1</v>
      </c>
      <c r="B13" s="10">
        <v>6</v>
      </c>
      <c r="C13" s="10">
        <v>1</v>
      </c>
      <c r="D13" s="10">
        <v>4</v>
      </c>
      <c r="E13" s="10">
        <v>7</v>
      </c>
      <c r="F13" s="5">
        <f t="shared" si="2"/>
        <v>-1.8104970000000002</v>
      </c>
      <c r="G13" s="5">
        <f t="shared" si="3"/>
        <v>-0.91445500000000035</v>
      </c>
      <c r="H13" s="5">
        <f t="shared" si="4"/>
        <v>-2.0000000003350671E-6</v>
      </c>
      <c r="I13" s="5">
        <f t="shared" si="0"/>
        <v>0.83622428920899994</v>
      </c>
      <c r="J13" s="5">
        <f t="shared" si="1"/>
        <v>0.80289126576399983</v>
      </c>
      <c r="K13" s="46">
        <f t="shared" si="5"/>
        <v>1</v>
      </c>
      <c r="L13" s="46">
        <f t="shared" si="6"/>
        <v>1</v>
      </c>
      <c r="N13" s="136" t="s">
        <v>94</v>
      </c>
      <c r="O13" s="137"/>
    </row>
    <row r="14" spans="1:15" x14ac:dyDescent="0.25">
      <c r="A14" s="4">
        <v>1</v>
      </c>
      <c r="B14" s="10">
        <v>7</v>
      </c>
      <c r="C14" s="10">
        <v>1</v>
      </c>
      <c r="D14" s="10">
        <v>3</v>
      </c>
      <c r="E14" s="10">
        <v>5</v>
      </c>
      <c r="F14" s="5">
        <f t="shared" si="2"/>
        <v>-1.7123000000000004</v>
      </c>
      <c r="G14" s="5">
        <f t="shared" si="3"/>
        <v>-0.91445500000000035</v>
      </c>
      <c r="H14" s="5">
        <f t="shared" si="4"/>
        <v>-2.0000000003350671E-6</v>
      </c>
      <c r="I14" s="5">
        <f t="shared" si="0"/>
        <v>0.83622428920899994</v>
      </c>
      <c r="J14" s="5">
        <f t="shared" si="1"/>
        <v>0.63655664402500001</v>
      </c>
      <c r="K14" s="46">
        <f t="shared" si="5"/>
        <v>1</v>
      </c>
      <c r="L14" s="46">
        <f t="shared" si="6"/>
        <v>1</v>
      </c>
      <c r="N14" s="138" t="s">
        <v>1</v>
      </c>
      <c r="O14" s="121">
        <f>SUM(I8:I31)</f>
        <v>20.069382941015991</v>
      </c>
    </row>
    <row r="15" spans="1:15" x14ac:dyDescent="0.25">
      <c r="A15" s="4">
        <v>1</v>
      </c>
      <c r="B15" s="10">
        <v>8</v>
      </c>
      <c r="C15" s="10">
        <v>1</v>
      </c>
      <c r="D15" s="10">
        <v>2</v>
      </c>
      <c r="E15" s="10">
        <v>4</v>
      </c>
      <c r="F15" s="5">
        <f t="shared" si="2"/>
        <v>-2.1787320000000001</v>
      </c>
      <c r="G15" s="5">
        <f t="shared" si="3"/>
        <v>-0.91445500000000035</v>
      </c>
      <c r="H15" s="5">
        <f t="shared" si="4"/>
        <v>-2.0000000003350671E-6</v>
      </c>
      <c r="I15" s="5">
        <f t="shared" si="0"/>
        <v>0.83622428920899994</v>
      </c>
      <c r="J15" s="5">
        <f t="shared" si="1"/>
        <v>1.5983963327289996</v>
      </c>
      <c r="K15" s="46">
        <f t="shared" si="5"/>
        <v>1</v>
      </c>
      <c r="L15" s="46">
        <f t="shared" si="6"/>
        <v>1</v>
      </c>
      <c r="N15" s="138" t="s">
        <v>2</v>
      </c>
      <c r="O15" s="121">
        <f>SUM(J8:J31)</f>
        <v>21.999994722819991</v>
      </c>
    </row>
    <row r="16" spans="1:15" x14ac:dyDescent="0.25">
      <c r="A16" s="4">
        <v>1</v>
      </c>
      <c r="B16" s="10">
        <v>9</v>
      </c>
      <c r="C16" s="10">
        <v>1</v>
      </c>
      <c r="D16" s="10">
        <v>5</v>
      </c>
      <c r="E16" s="10">
        <v>6</v>
      </c>
      <c r="F16" s="5">
        <f t="shared" si="2"/>
        <v>-0.21480699999999997</v>
      </c>
      <c r="G16" s="5">
        <f t="shared" si="3"/>
        <v>-0.91445500000000035</v>
      </c>
      <c r="H16" s="5">
        <f t="shared" si="4"/>
        <v>-2.0000000003350671E-6</v>
      </c>
      <c r="I16" s="5">
        <f t="shared" si="0"/>
        <v>0.83622428920899994</v>
      </c>
      <c r="J16" s="5">
        <f t="shared" si="1"/>
        <v>0.48950732390400054</v>
      </c>
      <c r="K16" s="46">
        <f t="shared" si="5"/>
        <v>1</v>
      </c>
      <c r="L16" s="46">
        <f t="shared" si="6"/>
        <v>1</v>
      </c>
      <c r="N16" s="139" t="s">
        <v>3</v>
      </c>
      <c r="O16" s="121">
        <f>O14/O15</f>
        <v>0.91224489795893315</v>
      </c>
    </row>
    <row r="17" spans="1:19" x14ac:dyDescent="0.25">
      <c r="A17" s="4">
        <v>1</v>
      </c>
      <c r="B17" s="10">
        <v>10</v>
      </c>
      <c r="C17" s="10">
        <v>1</v>
      </c>
      <c r="D17" s="10">
        <v>3</v>
      </c>
      <c r="E17" s="10">
        <v>6</v>
      </c>
      <c r="F17" s="5">
        <f t="shared" si="2"/>
        <v>-2.2769290000000004</v>
      </c>
      <c r="G17" s="5">
        <f t="shared" si="3"/>
        <v>-0.91445500000000035</v>
      </c>
      <c r="H17" s="5">
        <f t="shared" si="4"/>
        <v>-2.0000000003350671E-6</v>
      </c>
      <c r="I17" s="5">
        <f t="shared" si="0"/>
        <v>0.83622428920899994</v>
      </c>
      <c r="J17" s="5">
        <f t="shared" si="1"/>
        <v>1.8563354006760004</v>
      </c>
      <c r="K17" s="46">
        <f t="shared" si="5"/>
        <v>1</v>
      </c>
      <c r="L17" s="46">
        <f t="shared" si="6"/>
        <v>1</v>
      </c>
      <c r="N17" s="138" t="s">
        <v>90</v>
      </c>
      <c r="O17" s="121">
        <f>(O14/($O$1-1))/(O15/($O$2-2))</f>
        <v>20.069387755096528</v>
      </c>
    </row>
    <row r="18" spans="1:19" x14ac:dyDescent="0.25">
      <c r="A18" s="4">
        <v>1</v>
      </c>
      <c r="B18" s="10">
        <v>11</v>
      </c>
      <c r="C18" s="10">
        <v>1</v>
      </c>
      <c r="D18" s="10">
        <v>3</v>
      </c>
      <c r="E18" s="10">
        <v>3</v>
      </c>
      <c r="F18" s="5">
        <f t="shared" si="2"/>
        <v>-0.58304200000000028</v>
      </c>
      <c r="G18" s="5">
        <f t="shared" si="3"/>
        <v>-0.91445500000000035</v>
      </c>
      <c r="H18" s="5">
        <f t="shared" si="4"/>
        <v>-2.0000000003350671E-6</v>
      </c>
      <c r="I18" s="5">
        <f t="shared" si="0"/>
        <v>0.83622428920899994</v>
      </c>
      <c r="J18" s="5">
        <f t="shared" si="1"/>
        <v>0.10983457656900004</v>
      </c>
      <c r="K18" s="46">
        <f t="shared" si="5"/>
        <v>1</v>
      </c>
      <c r="L18" s="46">
        <f t="shared" si="6"/>
        <v>1</v>
      </c>
      <c r="N18" s="138" t="s">
        <v>91</v>
      </c>
      <c r="O18" s="121">
        <f>FDIST(O17,($O$1-1),($O$2-$O$1))</f>
        <v>1.8682683672438329E-4</v>
      </c>
    </row>
    <row r="19" spans="1:19" x14ac:dyDescent="0.25">
      <c r="A19" s="12">
        <v>1</v>
      </c>
      <c r="B19" s="13">
        <v>12</v>
      </c>
      <c r="C19" s="13">
        <v>1</v>
      </c>
      <c r="D19" s="13">
        <v>4</v>
      </c>
      <c r="E19" s="13">
        <v>5</v>
      </c>
      <c r="F19" s="15">
        <f t="shared" si="2"/>
        <v>-0.68123900000000015</v>
      </c>
      <c r="G19" s="15">
        <f t="shared" si="3"/>
        <v>-0.91445500000000035</v>
      </c>
      <c r="H19" s="15">
        <f t="shared" si="4"/>
        <v>-2.0000000003350671E-6</v>
      </c>
      <c r="I19" s="15">
        <f t="shared" si="0"/>
        <v>0.83622428920899994</v>
      </c>
      <c r="J19" s="15">
        <f t="shared" si="1"/>
        <v>5.4389702656000093E-2</v>
      </c>
      <c r="K19" s="47">
        <f t="shared" si="5"/>
        <v>1</v>
      </c>
      <c r="L19" s="47">
        <f t="shared" si="6"/>
        <v>1</v>
      </c>
      <c r="N19" s="138" t="s">
        <v>95</v>
      </c>
      <c r="O19" s="121">
        <f>O16/(1+O16)</f>
        <v>0.47705442902874684</v>
      </c>
    </row>
    <row r="20" spans="1:19" x14ac:dyDescent="0.25">
      <c r="A20" s="4">
        <v>2</v>
      </c>
      <c r="B20" s="10">
        <v>13</v>
      </c>
      <c r="C20" s="10">
        <v>1</v>
      </c>
      <c r="D20" s="10">
        <v>5</v>
      </c>
      <c r="E20" s="10">
        <v>4</v>
      </c>
      <c r="F20" s="5">
        <f t="shared" si="2"/>
        <v>0.91445100000000012</v>
      </c>
      <c r="G20" s="5">
        <f>AVERAGE(F20:F31)</f>
        <v>0.91445099999999968</v>
      </c>
      <c r="H20" s="5">
        <f t="shared" si="4"/>
        <v>-2.0000000003350671E-6</v>
      </c>
      <c r="I20" s="5">
        <f t="shared" si="0"/>
        <v>0.83622428920899994</v>
      </c>
      <c r="J20" s="5">
        <f t="shared" si="1"/>
        <v>1.9721522630525295E-31</v>
      </c>
      <c r="K20" s="46">
        <f t="shared" si="5"/>
        <v>2</v>
      </c>
      <c r="L20" s="46">
        <f t="shared" si="6"/>
        <v>1</v>
      </c>
      <c r="N20" s="138" t="s">
        <v>96</v>
      </c>
      <c r="O20" s="121">
        <f>SQRT((O19))</f>
        <v>0.69069126896808741</v>
      </c>
    </row>
    <row r="21" spans="1:19" x14ac:dyDescent="0.25">
      <c r="A21" s="4">
        <v>2</v>
      </c>
      <c r="B21" s="10">
        <v>14</v>
      </c>
      <c r="C21" s="10">
        <v>1</v>
      </c>
      <c r="D21" s="10">
        <v>4</v>
      </c>
      <c r="E21" s="10">
        <v>3</v>
      </c>
      <c r="F21" s="5">
        <f t="shared" si="2"/>
        <v>0.44801899999999995</v>
      </c>
      <c r="G21" s="5">
        <f t="shared" ref="G21:G31" si="7">G20</f>
        <v>0.91445099999999968</v>
      </c>
      <c r="H21" s="5">
        <f t="shared" si="4"/>
        <v>-2.0000000003350671E-6</v>
      </c>
      <c r="I21" s="5">
        <f t="shared" si="0"/>
        <v>0.83622428920899994</v>
      </c>
      <c r="J21" s="5">
        <f t="shared" si="1"/>
        <v>0.21755881062399976</v>
      </c>
      <c r="K21" s="46">
        <f t="shared" si="5"/>
        <v>2</v>
      </c>
      <c r="L21" s="46">
        <f t="shared" si="6"/>
        <v>1</v>
      </c>
      <c r="N21" s="138" t="s">
        <v>4</v>
      </c>
      <c r="O21" s="121">
        <f>1/(1+O16)</f>
        <v>0.52294557097125316</v>
      </c>
    </row>
    <row r="22" spans="1:19" x14ac:dyDescent="0.25">
      <c r="A22" s="9">
        <v>2</v>
      </c>
      <c r="B22" s="10">
        <v>15</v>
      </c>
      <c r="C22" s="10">
        <v>1</v>
      </c>
      <c r="D22" s="10">
        <v>7</v>
      </c>
      <c r="E22" s="10">
        <v>5</v>
      </c>
      <c r="F22" s="5">
        <f t="shared" si="2"/>
        <v>2.4119440000000001</v>
      </c>
      <c r="G22" s="8">
        <f t="shared" si="7"/>
        <v>0.91445099999999968</v>
      </c>
      <c r="H22" s="8">
        <f t="shared" si="4"/>
        <v>-2.0000000003350671E-6</v>
      </c>
      <c r="I22" s="8">
        <f t="shared" si="0"/>
        <v>0.83622428920899994</v>
      </c>
      <c r="J22" s="8">
        <f t="shared" si="1"/>
        <v>2.2424852850490011</v>
      </c>
      <c r="K22" s="46">
        <f t="shared" si="5"/>
        <v>2</v>
      </c>
      <c r="L22" s="46">
        <f t="shared" si="6"/>
        <v>1</v>
      </c>
      <c r="N22" s="138" t="s">
        <v>97</v>
      </c>
      <c r="O22" s="121">
        <f>-(O2-(2+O1)/2-1)*LN(O21)</f>
        <v>13.613835713805997</v>
      </c>
    </row>
    <row r="23" spans="1:19" x14ac:dyDescent="0.25">
      <c r="A23" s="4">
        <v>2</v>
      </c>
      <c r="B23" s="10">
        <v>16</v>
      </c>
      <c r="C23" s="10">
        <v>1</v>
      </c>
      <c r="D23" s="10">
        <v>3</v>
      </c>
      <c r="E23" s="10">
        <v>3</v>
      </c>
      <c r="F23" s="5">
        <f t="shared" si="2"/>
        <v>-0.58304200000000028</v>
      </c>
      <c r="G23" s="5">
        <f t="shared" si="7"/>
        <v>0.91445099999999968</v>
      </c>
      <c r="H23" s="5">
        <f t="shared" si="4"/>
        <v>-2.0000000003350671E-6</v>
      </c>
      <c r="I23" s="5">
        <f t="shared" si="0"/>
        <v>0.83622428920899994</v>
      </c>
      <c r="J23" s="5">
        <f t="shared" si="1"/>
        <v>2.2424852850489998</v>
      </c>
      <c r="K23" s="46">
        <f t="shared" si="5"/>
        <v>1</v>
      </c>
      <c r="L23" s="46">
        <f t="shared" si="6"/>
        <v>0</v>
      </c>
      <c r="Q23" s="37" t="s">
        <v>99</v>
      </c>
      <c r="R23" s="37"/>
      <c r="S23" s="37"/>
    </row>
    <row r="24" spans="1:19" x14ac:dyDescent="0.25">
      <c r="A24" s="9">
        <v>2</v>
      </c>
      <c r="B24" s="10">
        <v>17</v>
      </c>
      <c r="C24" s="10">
        <v>1</v>
      </c>
      <c r="D24" s="10">
        <v>4</v>
      </c>
      <c r="E24" s="10">
        <v>4</v>
      </c>
      <c r="F24" s="5">
        <f t="shared" si="2"/>
        <v>-0.1166100000000001</v>
      </c>
      <c r="G24" s="8">
        <f t="shared" si="7"/>
        <v>0.91445099999999968</v>
      </c>
      <c r="H24" s="8">
        <f t="shared" si="4"/>
        <v>-2.0000000003350671E-6</v>
      </c>
      <c r="I24" s="8">
        <f t="shared" si="0"/>
        <v>0.83622428920899994</v>
      </c>
      <c r="J24" s="8">
        <f t="shared" si="1"/>
        <v>1.0630867857209996</v>
      </c>
      <c r="K24" s="46">
        <f t="shared" si="5"/>
        <v>1</v>
      </c>
      <c r="L24" s="46">
        <f t="shared" si="6"/>
        <v>0</v>
      </c>
      <c r="N24" s="138" t="s">
        <v>98</v>
      </c>
      <c r="O24" s="141">
        <f>SUM(L8:L31)/O2</f>
        <v>0.875</v>
      </c>
      <c r="Q24" s="124" t="s">
        <v>101</v>
      </c>
      <c r="R24" s="124">
        <v>1</v>
      </c>
      <c r="S24" s="124">
        <v>2</v>
      </c>
    </row>
    <row r="25" spans="1:19" x14ac:dyDescent="0.25">
      <c r="A25" s="4">
        <v>2</v>
      </c>
      <c r="B25" s="10">
        <v>18</v>
      </c>
      <c r="C25" s="10">
        <v>1</v>
      </c>
      <c r="D25" s="10">
        <v>5</v>
      </c>
      <c r="E25" s="10">
        <v>2</v>
      </c>
      <c r="F25" s="5">
        <f t="shared" si="2"/>
        <v>2.0437090000000002</v>
      </c>
      <c r="G25" s="5">
        <f t="shared" si="7"/>
        <v>0.91445099999999968</v>
      </c>
      <c r="H25" s="5">
        <f t="shared" si="4"/>
        <v>-2.0000000003350671E-6</v>
      </c>
      <c r="I25" s="5">
        <f t="shared" si="0"/>
        <v>0.83622428920899994</v>
      </c>
      <c r="J25" s="5">
        <f t="shared" si="1"/>
        <v>1.2752236305640012</v>
      </c>
      <c r="K25" s="46">
        <f t="shared" si="5"/>
        <v>2</v>
      </c>
      <c r="L25" s="46">
        <f t="shared" si="6"/>
        <v>1</v>
      </c>
      <c r="Q25" s="124">
        <v>1</v>
      </c>
      <c r="R25" s="46">
        <f>SUM(L8:L19)</f>
        <v>11</v>
      </c>
      <c r="S25" s="46">
        <f>12-R25</f>
        <v>1</v>
      </c>
    </row>
    <row r="26" spans="1:19" x14ac:dyDescent="0.25">
      <c r="A26" s="4">
        <v>2</v>
      </c>
      <c r="B26" s="10">
        <v>19</v>
      </c>
      <c r="C26" s="10">
        <v>1</v>
      </c>
      <c r="D26" s="10">
        <v>4</v>
      </c>
      <c r="E26" s="10">
        <v>2</v>
      </c>
      <c r="F26" s="5">
        <f t="shared" si="2"/>
        <v>1.012648</v>
      </c>
      <c r="G26" s="5">
        <f t="shared" si="7"/>
        <v>0.91445099999999968</v>
      </c>
      <c r="H26" s="5">
        <f t="shared" si="4"/>
        <v>-2.0000000003350671E-6</v>
      </c>
      <c r="I26" s="5">
        <f t="shared" si="0"/>
        <v>0.83622428920899994</v>
      </c>
      <c r="J26" s="5">
        <f t="shared" si="1"/>
        <v>9.6426508090000605E-3</v>
      </c>
      <c r="K26" s="46">
        <f t="shared" si="5"/>
        <v>2</v>
      </c>
      <c r="L26" s="46">
        <f t="shared" si="6"/>
        <v>1</v>
      </c>
      <c r="Q26" s="124">
        <v>2</v>
      </c>
      <c r="R26" s="46">
        <f>12-S26</f>
        <v>2</v>
      </c>
      <c r="S26" s="46">
        <f>SUM(L20:L31)</f>
        <v>10</v>
      </c>
    </row>
    <row r="27" spans="1:19" x14ac:dyDescent="0.25">
      <c r="A27" s="4">
        <v>2</v>
      </c>
      <c r="B27" s="10">
        <v>20</v>
      </c>
      <c r="C27" s="10">
        <v>1</v>
      </c>
      <c r="D27" s="10">
        <v>5</v>
      </c>
      <c r="E27" s="10">
        <v>5</v>
      </c>
      <c r="F27" s="5">
        <f t="shared" si="2"/>
        <v>0.34982200000000008</v>
      </c>
      <c r="G27" s="5">
        <f t="shared" si="7"/>
        <v>0.91445099999999968</v>
      </c>
      <c r="H27" s="5">
        <f t="shared" si="4"/>
        <v>-2.0000000003350671E-6</v>
      </c>
      <c r="I27" s="5">
        <f t="shared" si="0"/>
        <v>0.83622428920899994</v>
      </c>
      <c r="J27" s="5">
        <f t="shared" si="1"/>
        <v>0.31880590764099953</v>
      </c>
      <c r="K27" s="46">
        <f t="shared" si="5"/>
        <v>2</v>
      </c>
      <c r="L27" s="46">
        <f t="shared" si="6"/>
        <v>1</v>
      </c>
    </row>
    <row r="28" spans="1:19" x14ac:dyDescent="0.25">
      <c r="A28" s="4">
        <v>2</v>
      </c>
      <c r="B28" s="10">
        <v>21</v>
      </c>
      <c r="C28" s="10">
        <v>1</v>
      </c>
      <c r="D28" s="10">
        <v>6</v>
      </c>
      <c r="E28" s="10">
        <v>7</v>
      </c>
      <c r="F28" s="5">
        <f t="shared" si="2"/>
        <v>0.25162499999999888</v>
      </c>
      <c r="G28" s="5">
        <f t="shared" si="7"/>
        <v>0.91445099999999968</v>
      </c>
      <c r="H28" s="5">
        <f t="shared" si="4"/>
        <v>-2.0000000003350671E-6</v>
      </c>
      <c r="I28" s="5">
        <f t="shared" si="0"/>
        <v>0.83622428920899994</v>
      </c>
      <c r="J28" s="5">
        <f t="shared" si="1"/>
        <v>0.43933830627600107</v>
      </c>
      <c r="K28" s="46">
        <f t="shared" si="5"/>
        <v>2</v>
      </c>
      <c r="L28" s="46">
        <f t="shared" si="6"/>
        <v>1</v>
      </c>
      <c r="Q28" s="37" t="s">
        <v>100</v>
      </c>
      <c r="R28" s="37"/>
      <c r="S28" s="37"/>
    </row>
    <row r="29" spans="1:19" x14ac:dyDescent="0.25">
      <c r="A29" s="4">
        <v>2</v>
      </c>
      <c r="B29" s="10">
        <v>22</v>
      </c>
      <c r="C29" s="10">
        <v>1</v>
      </c>
      <c r="D29" s="10">
        <v>5</v>
      </c>
      <c r="E29" s="10">
        <v>3</v>
      </c>
      <c r="F29" s="5">
        <f t="shared" si="2"/>
        <v>1.4790800000000002</v>
      </c>
      <c r="G29" s="5">
        <f t="shared" si="7"/>
        <v>0.91445099999999968</v>
      </c>
      <c r="H29" s="5">
        <f t="shared" si="4"/>
        <v>-2.0000000003350671E-6</v>
      </c>
      <c r="I29" s="5">
        <f t="shared" si="0"/>
        <v>0.83622428920899994</v>
      </c>
      <c r="J29" s="5">
        <f t="shared" si="1"/>
        <v>0.31880590764100053</v>
      </c>
      <c r="K29" s="46">
        <f t="shared" si="5"/>
        <v>2</v>
      </c>
      <c r="L29" s="46">
        <f t="shared" si="6"/>
        <v>1</v>
      </c>
      <c r="Q29" s="124" t="s">
        <v>101</v>
      </c>
      <c r="R29" s="124">
        <v>1</v>
      </c>
      <c r="S29" s="124">
        <v>2</v>
      </c>
    </row>
    <row r="30" spans="1:19" x14ac:dyDescent="0.25">
      <c r="A30" s="4">
        <v>2</v>
      </c>
      <c r="B30" s="10">
        <v>23</v>
      </c>
      <c r="C30" s="10">
        <v>1</v>
      </c>
      <c r="D30" s="10">
        <v>6</v>
      </c>
      <c r="E30" s="10">
        <v>4</v>
      </c>
      <c r="F30" s="5">
        <f t="shared" si="2"/>
        <v>1.945511999999999</v>
      </c>
      <c r="G30" s="5">
        <f t="shared" si="7"/>
        <v>0.91445099999999968</v>
      </c>
      <c r="H30" s="5">
        <f t="shared" si="4"/>
        <v>-2.0000000003350671E-6</v>
      </c>
      <c r="I30" s="5">
        <f t="shared" si="0"/>
        <v>0.83622428920899994</v>
      </c>
      <c r="J30" s="5">
        <f t="shared" si="1"/>
        <v>1.0630867857209987</v>
      </c>
      <c r="K30" s="46">
        <f t="shared" si="5"/>
        <v>2</v>
      </c>
      <c r="L30" s="46">
        <f t="shared" si="6"/>
        <v>1</v>
      </c>
      <c r="Q30" s="124">
        <v>1</v>
      </c>
      <c r="R30" s="48">
        <f>R25/SUM(R25:S25)</f>
        <v>0.91666666666666663</v>
      </c>
      <c r="S30" s="48">
        <f>S25/SUM(R25:S25)</f>
        <v>8.3333333333333329E-2</v>
      </c>
    </row>
    <row r="31" spans="1:19" x14ac:dyDescent="0.25">
      <c r="A31" s="12">
        <v>2</v>
      </c>
      <c r="B31" s="13">
        <v>24</v>
      </c>
      <c r="C31" s="13">
        <v>1</v>
      </c>
      <c r="D31" s="13">
        <v>6</v>
      </c>
      <c r="E31" s="13">
        <v>6</v>
      </c>
      <c r="F31" s="15">
        <f t="shared" si="2"/>
        <v>0.81625399999999892</v>
      </c>
      <c r="G31" s="15">
        <f t="shared" si="7"/>
        <v>0.91445099999999968</v>
      </c>
      <c r="H31" s="15">
        <f t="shared" si="4"/>
        <v>-2.0000000003350671E-6</v>
      </c>
      <c r="I31" s="15">
        <f t="shared" si="0"/>
        <v>0.83622428920899994</v>
      </c>
      <c r="J31" s="15">
        <f t="shared" si="1"/>
        <v>9.642650809000149E-3</v>
      </c>
      <c r="K31" s="47">
        <f t="shared" si="5"/>
        <v>2</v>
      </c>
      <c r="L31" s="47">
        <f t="shared" si="6"/>
        <v>1</v>
      </c>
      <c r="Q31" s="124">
        <v>2</v>
      </c>
      <c r="R31" s="48">
        <f>R26/SUM(R26:S26)</f>
        <v>0.16666666666666666</v>
      </c>
      <c r="S31" s="48">
        <f>S26/SUM(R26:S26)</f>
        <v>0.83333333333333337</v>
      </c>
    </row>
  </sheetData>
  <mergeCells count="1">
    <mergeCell ref="N13:O1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2" sqref="A12"/>
    </sheetView>
  </sheetViews>
  <sheetFormatPr baseColWidth="10" defaultColWidth="10.85546875" defaultRowHeight="15" x14ac:dyDescent="0.25"/>
  <cols>
    <col min="1" max="1" width="15.42578125" customWidth="1"/>
  </cols>
  <sheetData>
    <row r="1" spans="1:6" s="76" customFormat="1" x14ac:dyDescent="0.25">
      <c r="A1" s="142" t="s">
        <v>102</v>
      </c>
      <c r="B1" s="142"/>
      <c r="C1" s="142"/>
      <c r="D1" s="143"/>
      <c r="E1" s="144"/>
      <c r="F1" s="144"/>
    </row>
    <row r="2" spans="1:6" s="76" customFormat="1" x14ac:dyDescent="0.25">
      <c r="A2" s="77"/>
      <c r="B2" s="77"/>
      <c r="C2" s="77"/>
      <c r="D2" s="74"/>
      <c r="E2" s="75"/>
      <c r="F2" s="75"/>
    </row>
    <row r="3" spans="1:6" x14ac:dyDescent="0.25">
      <c r="A3" s="73"/>
      <c r="B3" s="73"/>
      <c r="C3" s="73"/>
      <c r="D3" s="72"/>
      <c r="E3" s="36"/>
      <c r="F3" s="36"/>
    </row>
    <row r="4" spans="1:6" x14ac:dyDescent="0.25">
      <c r="A4" s="67" t="s">
        <v>19</v>
      </c>
      <c r="B4" s="112" t="s">
        <v>76</v>
      </c>
      <c r="C4" s="113"/>
      <c r="D4" s="49"/>
      <c r="E4" s="146" t="s">
        <v>104</v>
      </c>
      <c r="F4" s="146"/>
    </row>
    <row r="5" spans="1:6" x14ac:dyDescent="0.25">
      <c r="A5" s="68"/>
      <c r="B5" s="66" t="s">
        <v>20</v>
      </c>
      <c r="C5" s="145">
        <v>2</v>
      </c>
      <c r="D5" s="50" t="s">
        <v>21</v>
      </c>
      <c r="E5" s="147">
        <v>1</v>
      </c>
      <c r="F5" s="147">
        <v>2</v>
      </c>
    </row>
    <row r="6" spans="1:6" x14ac:dyDescent="0.25">
      <c r="A6" s="69" t="s">
        <v>78</v>
      </c>
      <c r="B6" s="52">
        <v>1.7285714285714286</v>
      </c>
      <c r="C6" s="53">
        <v>3.6142857142857139</v>
      </c>
      <c r="D6" s="54">
        <v>5</v>
      </c>
      <c r="E6" s="148">
        <f>B6*$D6</f>
        <v>8.6428571428571423</v>
      </c>
      <c r="F6" s="148">
        <f>C6*$D6</f>
        <v>18.071428571428569</v>
      </c>
    </row>
    <row r="7" spans="1:6" x14ac:dyDescent="0.25">
      <c r="A7" s="70" t="s">
        <v>79</v>
      </c>
      <c r="B7" s="55">
        <v>1.2795918367346941</v>
      </c>
      <c r="C7" s="56">
        <v>0.2469387755102038</v>
      </c>
      <c r="D7" s="57">
        <v>5</v>
      </c>
      <c r="E7" s="149">
        <f t="shared" ref="E7:F8" si="0">B7*$D7</f>
        <v>6.3979591836734704</v>
      </c>
      <c r="F7" s="149">
        <f t="shared" si="0"/>
        <v>1.234693877551019</v>
      </c>
    </row>
    <row r="8" spans="1:6" x14ac:dyDescent="0.25">
      <c r="A8" s="71" t="s">
        <v>103</v>
      </c>
      <c r="B8" s="58">
        <v>-6.5972288151176617</v>
      </c>
      <c r="C8" s="59">
        <v>-10.222739019199292</v>
      </c>
      <c r="D8" s="50">
        <v>1</v>
      </c>
      <c r="E8" s="150">
        <f t="shared" si="0"/>
        <v>-6.5972288151176617</v>
      </c>
      <c r="F8" s="150">
        <f t="shared" si="0"/>
        <v>-10.222739019199292</v>
      </c>
    </row>
    <row r="9" spans="1:6" x14ac:dyDescent="0.25">
      <c r="E9" s="121">
        <f>SUM(E6:E8)</f>
        <v>8.4435875114129519</v>
      </c>
      <c r="F9" s="121">
        <f>SUM(F6:F8)</f>
        <v>9.083383429780298</v>
      </c>
    </row>
    <row r="11" spans="1:6" s="79" customFormat="1" x14ac:dyDescent="0.25">
      <c r="A11" s="78" t="s">
        <v>105</v>
      </c>
    </row>
  </sheetData>
  <mergeCells count="2">
    <mergeCell ref="A1:C1"/>
    <mergeCell ref="B4:C4"/>
  </mergeCells>
  <pageMargins left="0.7" right="0.7" top="0.78740157499999996" bottom="0.78740157499999996" header="0.3" footer="0.3"/>
  <ignoredErrors>
    <ignoredError sqref="B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/>
  </sheetViews>
  <sheetFormatPr baseColWidth="10" defaultColWidth="10.85546875" defaultRowHeight="15" x14ac:dyDescent="0.25"/>
  <sheetData>
    <row r="1" spans="1:18" ht="16.5" customHeight="1" x14ac:dyDescent="0.25">
      <c r="A1" s="60" t="s">
        <v>106</v>
      </c>
      <c r="E1" s="61"/>
      <c r="P1" s="62"/>
      <c r="Q1" s="63"/>
      <c r="R1" s="64"/>
    </row>
    <row r="2" spans="1:18" ht="21" customHeight="1" x14ac:dyDescent="0.25">
      <c r="A2" s="60"/>
      <c r="E2" s="61"/>
      <c r="P2" s="62"/>
      <c r="Q2" s="63"/>
      <c r="R2" s="64"/>
    </row>
    <row r="3" spans="1:18" ht="18" x14ac:dyDescent="0.35">
      <c r="A3" s="30" t="s">
        <v>76</v>
      </c>
      <c r="B3" s="30" t="s">
        <v>77</v>
      </c>
      <c r="C3" s="39" t="s">
        <v>78</v>
      </c>
      <c r="D3" s="39" t="s">
        <v>79</v>
      </c>
      <c r="E3" s="124" t="s">
        <v>10</v>
      </c>
      <c r="F3" s="124" t="s">
        <v>22</v>
      </c>
      <c r="G3" s="124" t="s">
        <v>23</v>
      </c>
      <c r="H3" s="129" t="s">
        <v>24</v>
      </c>
      <c r="I3" s="124" t="s">
        <v>25</v>
      </c>
      <c r="J3" s="124" t="s">
        <v>26</v>
      </c>
      <c r="K3" s="124" t="s">
        <v>27</v>
      </c>
      <c r="L3" s="129" t="s">
        <v>28</v>
      </c>
      <c r="M3" s="124" t="s">
        <v>29</v>
      </c>
      <c r="N3" s="129" t="s">
        <v>30</v>
      </c>
      <c r="O3" s="124" t="s">
        <v>31</v>
      </c>
      <c r="P3" s="129" t="s">
        <v>32</v>
      </c>
      <c r="Q3" s="124" t="s">
        <v>33</v>
      </c>
      <c r="R3" s="129" t="s">
        <v>34</v>
      </c>
    </row>
    <row r="4" spans="1:18" x14ac:dyDescent="0.25">
      <c r="A4" s="4">
        <v>1</v>
      </c>
      <c r="B4" s="10">
        <v>1</v>
      </c>
      <c r="C4" s="10">
        <v>2</v>
      </c>
      <c r="D4" s="10">
        <v>3</v>
      </c>
      <c r="E4" s="5">
        <v>0.35</v>
      </c>
      <c r="F4" s="5">
        <f>'Kapitel 4.2.3'!$G$8</f>
        <v>-0.91445500000000035</v>
      </c>
      <c r="G4" s="5">
        <f>'Kapitel 4.2.3'!$G$20</f>
        <v>0.91445099999999968</v>
      </c>
      <c r="H4" s="41">
        <f>ABS(F4-E4)</f>
        <v>1.2644550000000003</v>
      </c>
      <c r="I4" s="5">
        <f>ABS(G4-E4)</f>
        <v>0.5644509999999997</v>
      </c>
      <c r="J4" s="5">
        <f>(E4-F4)^2</f>
        <v>1.5988464470250008</v>
      </c>
      <c r="K4" s="65">
        <f>(E4-G4)^2</f>
        <v>0.31860493140099966</v>
      </c>
      <c r="L4" s="85">
        <f>EXP(-J4/2)</f>
        <v>0.44958820125263244</v>
      </c>
      <c r="M4" s="65">
        <f>EXP(-K4/2)</f>
        <v>0.85273839584235767</v>
      </c>
      <c r="N4" s="89">
        <v>0.5</v>
      </c>
      <c r="O4" s="90">
        <v>0.5</v>
      </c>
      <c r="P4" s="92">
        <f>L4*N4/(L4*N4+M4*O4)</f>
        <v>0.34521924243542113</v>
      </c>
      <c r="Q4" s="65">
        <f>M4*O4/(L4*N4+M4*O4)</f>
        <v>0.65478075756457876</v>
      </c>
      <c r="R4" s="85">
        <f>(1-_xlfn.NORM.S.DIST(MIN(H4:I4),TRUE))*2</f>
        <v>0.57244723864484581</v>
      </c>
    </row>
    <row r="5" spans="1:18" x14ac:dyDescent="0.25">
      <c r="A5" s="4">
        <v>1</v>
      </c>
      <c r="B5" s="10">
        <v>2</v>
      </c>
      <c r="C5" s="10">
        <v>3</v>
      </c>
      <c r="D5" s="10">
        <v>4</v>
      </c>
      <c r="E5" s="5">
        <f>'Kapitel 4.2.3'!F9</f>
        <v>-1.1476710000000003</v>
      </c>
      <c r="F5" s="5">
        <f>'Kapitel 4.2.3'!$G$8</f>
        <v>-0.91445500000000035</v>
      </c>
      <c r="G5" s="5">
        <f>'Kapitel 4.2.3'!$G$20</f>
        <v>0.91445099999999968</v>
      </c>
      <c r="H5" s="41">
        <f t="shared" ref="H5:H27" si="0">ABS(F5-E5)</f>
        <v>0.23321599999999998</v>
      </c>
      <c r="I5" s="5">
        <f t="shared" ref="I5:I27" si="1">ABS(G5-E5)</f>
        <v>2.062122</v>
      </c>
      <c r="J5" s="5">
        <f t="shared" ref="J5:J27" si="2">(E5-F5)^2</f>
        <v>5.4389702655999989E-2</v>
      </c>
      <c r="K5" s="65">
        <f t="shared" ref="K5:K27" si="3">(E5-G5)^2</f>
        <v>4.2523471428840001</v>
      </c>
      <c r="L5" s="85">
        <f t="shared" ref="L5:M27" si="4">EXP(-J5/2)</f>
        <v>0.97317159927042463</v>
      </c>
      <c r="M5" s="65">
        <f t="shared" si="4"/>
        <v>0.11929288735948208</v>
      </c>
      <c r="N5" s="89">
        <v>0.5</v>
      </c>
      <c r="O5" s="90">
        <v>0.5</v>
      </c>
      <c r="P5" s="92">
        <f t="shared" ref="P5:P27" si="5">L5*N5/(L5*N5+M5*O5)</f>
        <v>0.89080387617222856</v>
      </c>
      <c r="Q5" s="65">
        <f t="shared" ref="Q5:Q27" si="6">M5*O5/(L5*N5+M5*O5)</f>
        <v>0.10919612382777147</v>
      </c>
      <c r="R5" s="85">
        <f t="shared" ref="R5:R27" si="7">(1-_xlfn.NORM.S.DIST(MIN(H5:I5),TRUE))*2</f>
        <v>0.81559368216877304</v>
      </c>
    </row>
    <row r="6" spans="1:18" x14ac:dyDescent="0.25">
      <c r="A6" s="9">
        <v>1</v>
      </c>
      <c r="B6" s="10">
        <v>3</v>
      </c>
      <c r="C6" s="10">
        <v>6</v>
      </c>
      <c r="D6" s="10">
        <v>5</v>
      </c>
      <c r="E6" s="5">
        <f>'Kapitel 4.2.3'!F10</f>
        <v>1.380882999999999</v>
      </c>
      <c r="F6" s="5">
        <f>'Kapitel 4.2.3'!$G$8</f>
        <v>-0.91445500000000035</v>
      </c>
      <c r="G6" s="5">
        <f>'Kapitel 4.2.3'!$G$20</f>
        <v>0.91445099999999968</v>
      </c>
      <c r="H6" s="41">
        <f t="shared" si="0"/>
        <v>2.2953379999999992</v>
      </c>
      <c r="I6" s="5">
        <f t="shared" si="1"/>
        <v>0.46643199999999929</v>
      </c>
      <c r="J6" s="5">
        <f t="shared" si="2"/>
        <v>5.2685765342439961</v>
      </c>
      <c r="K6" s="65">
        <f t="shared" si="3"/>
        <v>0.21755881062399934</v>
      </c>
      <c r="L6" s="85">
        <f t="shared" si="4"/>
        <v>7.1770032326518518E-2</v>
      </c>
      <c r="M6" s="65">
        <f t="shared" si="4"/>
        <v>0.89692825328486347</v>
      </c>
      <c r="N6" s="89">
        <v>0.5</v>
      </c>
      <c r="O6" s="90">
        <v>0.5</v>
      </c>
      <c r="P6" s="85">
        <f t="shared" si="5"/>
        <v>7.4089149730683951E-2</v>
      </c>
      <c r="Q6" s="93">
        <f t="shared" si="6"/>
        <v>0.92591085026931608</v>
      </c>
      <c r="R6" s="85">
        <f t="shared" si="7"/>
        <v>0.64090631068529436</v>
      </c>
    </row>
    <row r="7" spans="1:18" x14ac:dyDescent="0.25">
      <c r="A7" s="4">
        <v>1</v>
      </c>
      <c r="B7" s="10">
        <v>4</v>
      </c>
      <c r="C7" s="10">
        <v>4</v>
      </c>
      <c r="D7" s="10">
        <v>4</v>
      </c>
      <c r="E7" s="5">
        <f>'Kapitel 4.2.3'!F11</f>
        <v>-0.1166100000000001</v>
      </c>
      <c r="F7" s="5">
        <f>'Kapitel 4.2.3'!$G$8</f>
        <v>-0.91445500000000035</v>
      </c>
      <c r="G7" s="5">
        <f>'Kapitel 4.2.3'!$G$20</f>
        <v>0.91445099999999968</v>
      </c>
      <c r="H7" s="41">
        <f t="shared" si="0"/>
        <v>0.79784500000000025</v>
      </c>
      <c r="I7" s="5">
        <f t="shared" si="1"/>
        <v>1.0310609999999998</v>
      </c>
      <c r="J7" s="5">
        <f t="shared" si="2"/>
        <v>0.63655664402500045</v>
      </c>
      <c r="K7" s="65">
        <f t="shared" si="3"/>
        <v>1.0630867857209996</v>
      </c>
      <c r="L7" s="85">
        <f t="shared" si="4"/>
        <v>0.72740030872080808</v>
      </c>
      <c r="M7" s="65">
        <f t="shared" si="4"/>
        <v>0.58769722165659954</v>
      </c>
      <c r="N7" s="89">
        <v>0.5</v>
      </c>
      <c r="O7" s="90">
        <v>0.5</v>
      </c>
      <c r="P7" s="92">
        <f t="shared" si="5"/>
        <v>0.55311510509190775</v>
      </c>
      <c r="Q7" s="65">
        <f t="shared" si="6"/>
        <v>0.44688489490809236</v>
      </c>
      <c r="R7" s="85">
        <f t="shared" si="7"/>
        <v>0.42496044367815911</v>
      </c>
    </row>
    <row r="8" spans="1:18" x14ac:dyDescent="0.25">
      <c r="A8" s="4">
        <v>1</v>
      </c>
      <c r="B8" s="10">
        <v>5</v>
      </c>
      <c r="C8" s="10">
        <v>3</v>
      </c>
      <c r="D8" s="10">
        <v>2</v>
      </c>
      <c r="E8" s="5">
        <f>'Kapitel 4.2.3'!F12</f>
        <v>-1.8413000000000235E-2</v>
      </c>
      <c r="F8" s="5">
        <f>'Kapitel 4.2.3'!$G$8</f>
        <v>-0.91445500000000035</v>
      </c>
      <c r="G8" s="5">
        <f>'Kapitel 4.2.3'!$G$20</f>
        <v>0.91445099999999968</v>
      </c>
      <c r="H8" s="41">
        <f t="shared" si="0"/>
        <v>0.89604200000000012</v>
      </c>
      <c r="I8" s="5">
        <f t="shared" si="1"/>
        <v>0.93286399999999992</v>
      </c>
      <c r="J8" s="5">
        <f t="shared" si="2"/>
        <v>0.80289126576400016</v>
      </c>
      <c r="K8" s="65">
        <f t="shared" si="3"/>
        <v>0.87023524249599982</v>
      </c>
      <c r="L8" s="85">
        <f t="shared" si="4"/>
        <v>0.66935170943388278</v>
      </c>
      <c r="M8" s="65">
        <f t="shared" si="4"/>
        <v>0.64718853947730615</v>
      </c>
      <c r="N8" s="89">
        <v>0.5</v>
      </c>
      <c r="O8" s="90">
        <v>0.5</v>
      </c>
      <c r="P8" s="92">
        <f t="shared" si="5"/>
        <v>0.5084172018192783</v>
      </c>
      <c r="Q8" s="65">
        <f t="shared" si="6"/>
        <v>0.49158279818072176</v>
      </c>
      <c r="R8" s="85">
        <f t="shared" si="7"/>
        <v>0.37023033206192846</v>
      </c>
    </row>
    <row r="9" spans="1:18" x14ac:dyDescent="0.25">
      <c r="A9" s="4">
        <v>1</v>
      </c>
      <c r="B9" s="10">
        <v>6</v>
      </c>
      <c r="C9" s="10">
        <v>4</v>
      </c>
      <c r="D9" s="10">
        <v>7</v>
      </c>
      <c r="E9" s="5">
        <f>'Kapitel 4.2.3'!F13</f>
        <v>-1.8104970000000002</v>
      </c>
      <c r="F9" s="5">
        <f>'Kapitel 4.2.3'!$G$8</f>
        <v>-0.91445500000000035</v>
      </c>
      <c r="G9" s="5">
        <f>'Kapitel 4.2.3'!$G$20</f>
        <v>0.91445099999999968</v>
      </c>
      <c r="H9" s="41">
        <f t="shared" si="0"/>
        <v>0.89604199999999989</v>
      </c>
      <c r="I9" s="5">
        <f t="shared" si="1"/>
        <v>2.7249479999999999</v>
      </c>
      <c r="J9" s="5">
        <f t="shared" si="2"/>
        <v>0.80289126576399983</v>
      </c>
      <c r="K9" s="65">
        <f t="shared" si="3"/>
        <v>7.425341602704</v>
      </c>
      <c r="L9" s="85">
        <f t="shared" si="4"/>
        <v>0.66935170943388289</v>
      </c>
      <c r="M9" s="65">
        <f t="shared" si="4"/>
        <v>2.4412235893023562E-2</v>
      </c>
      <c r="N9" s="89">
        <v>0.5</v>
      </c>
      <c r="O9" s="90">
        <v>0.5</v>
      </c>
      <c r="P9" s="92">
        <f t="shared" si="5"/>
        <v>0.96481189883466723</v>
      </c>
      <c r="Q9" s="65">
        <f t="shared" si="6"/>
        <v>3.5188101165332747E-2</v>
      </c>
      <c r="R9" s="85">
        <f t="shared" si="7"/>
        <v>0.37023033206192846</v>
      </c>
    </row>
    <row r="10" spans="1:18" x14ac:dyDescent="0.25">
      <c r="A10" s="4">
        <v>1</v>
      </c>
      <c r="B10" s="10">
        <v>7</v>
      </c>
      <c r="C10" s="10">
        <v>3</v>
      </c>
      <c r="D10" s="10">
        <v>5</v>
      </c>
      <c r="E10" s="5">
        <f>'Kapitel 4.2.3'!F14</f>
        <v>-1.7123000000000004</v>
      </c>
      <c r="F10" s="5">
        <f>'Kapitel 4.2.3'!$G$8</f>
        <v>-0.91445500000000035</v>
      </c>
      <c r="G10" s="5">
        <f>'Kapitel 4.2.3'!$G$20</f>
        <v>0.91445099999999968</v>
      </c>
      <c r="H10" s="41">
        <f t="shared" si="0"/>
        <v>0.79784500000000003</v>
      </c>
      <c r="I10" s="5">
        <f t="shared" si="1"/>
        <v>2.6267510000000001</v>
      </c>
      <c r="J10" s="5">
        <f t="shared" si="2"/>
        <v>0.63655664402500001</v>
      </c>
      <c r="K10" s="65">
        <f t="shared" si="3"/>
        <v>6.8998208160010002</v>
      </c>
      <c r="L10" s="85">
        <f t="shared" si="4"/>
        <v>0.7274003087208083</v>
      </c>
      <c r="M10" s="65">
        <f t="shared" si="4"/>
        <v>3.1748480660517026E-2</v>
      </c>
      <c r="N10" s="89">
        <v>0.5</v>
      </c>
      <c r="O10" s="90">
        <v>0.5</v>
      </c>
      <c r="P10" s="92">
        <f t="shared" si="5"/>
        <v>0.95817884306133094</v>
      </c>
      <c r="Q10" s="65">
        <f t="shared" si="6"/>
        <v>4.182115693866905E-2</v>
      </c>
      <c r="R10" s="85">
        <f t="shared" si="7"/>
        <v>0.42496044367815911</v>
      </c>
    </row>
    <row r="11" spans="1:18" x14ac:dyDescent="0.25">
      <c r="A11" s="4">
        <v>1</v>
      </c>
      <c r="B11" s="10">
        <v>8</v>
      </c>
      <c r="C11" s="10">
        <v>2</v>
      </c>
      <c r="D11" s="10">
        <v>4</v>
      </c>
      <c r="E11" s="5">
        <f>'Kapitel 4.2.3'!F15</f>
        <v>-2.1787320000000001</v>
      </c>
      <c r="F11" s="5">
        <f>'Kapitel 4.2.3'!$G$8</f>
        <v>-0.91445500000000035</v>
      </c>
      <c r="G11" s="5">
        <f>'Kapitel 4.2.3'!$G$20</f>
        <v>0.91445099999999968</v>
      </c>
      <c r="H11" s="41">
        <f t="shared" si="0"/>
        <v>1.2642769999999999</v>
      </c>
      <c r="I11" s="5">
        <f t="shared" si="1"/>
        <v>3.0931829999999998</v>
      </c>
      <c r="J11" s="5">
        <f t="shared" si="2"/>
        <v>1.5983963327289996</v>
      </c>
      <c r="K11" s="65">
        <f t="shared" si="3"/>
        <v>9.5677810714889979</v>
      </c>
      <c r="L11" s="85">
        <f t="shared" si="4"/>
        <v>0.44968939567781829</v>
      </c>
      <c r="M11" s="65">
        <f t="shared" si="4"/>
        <v>8.3633974931203985E-3</v>
      </c>
      <c r="N11" s="89">
        <v>0.5</v>
      </c>
      <c r="O11" s="90">
        <v>0.5</v>
      </c>
      <c r="P11" s="92">
        <f t="shared" si="5"/>
        <v>0.98174141143158733</v>
      </c>
      <c r="Q11" s="65">
        <f t="shared" si="6"/>
        <v>1.8258588568412681E-2</v>
      </c>
      <c r="R11" s="85">
        <f t="shared" si="7"/>
        <v>0.20613062188519438</v>
      </c>
    </row>
    <row r="12" spans="1:18" x14ac:dyDescent="0.25">
      <c r="A12" s="4">
        <v>1</v>
      </c>
      <c r="B12" s="10">
        <v>9</v>
      </c>
      <c r="C12" s="10">
        <v>5</v>
      </c>
      <c r="D12" s="10">
        <v>6</v>
      </c>
      <c r="E12" s="5">
        <f>'Kapitel 4.2.3'!F16</f>
        <v>-0.21480699999999997</v>
      </c>
      <c r="F12" s="5">
        <f>'Kapitel 4.2.3'!$G$8</f>
        <v>-0.91445500000000035</v>
      </c>
      <c r="G12" s="5">
        <f>'Kapitel 4.2.3'!$G$20</f>
        <v>0.91445099999999968</v>
      </c>
      <c r="H12" s="41">
        <f t="shared" si="0"/>
        <v>0.69964800000000038</v>
      </c>
      <c r="I12" s="5">
        <f t="shared" si="1"/>
        <v>1.1292579999999997</v>
      </c>
      <c r="J12" s="5">
        <f t="shared" si="2"/>
        <v>0.48950732390400054</v>
      </c>
      <c r="K12" s="65">
        <f t="shared" si="3"/>
        <v>1.2752236305639992</v>
      </c>
      <c r="L12" s="85">
        <f t="shared" si="4"/>
        <v>0.78289737190013753</v>
      </c>
      <c r="M12" s="65">
        <f t="shared" si="4"/>
        <v>0.52855320063653344</v>
      </c>
      <c r="N12" s="89">
        <v>0.5</v>
      </c>
      <c r="O12" s="90">
        <v>0.5</v>
      </c>
      <c r="P12" s="92">
        <f t="shared" si="5"/>
        <v>0.59697055176530189</v>
      </c>
      <c r="Q12" s="65">
        <f t="shared" si="6"/>
        <v>0.40302944823469811</v>
      </c>
      <c r="R12" s="85">
        <f t="shared" si="7"/>
        <v>0.48414715829557808</v>
      </c>
    </row>
    <row r="13" spans="1:18" x14ac:dyDescent="0.25">
      <c r="A13" s="4">
        <v>1</v>
      </c>
      <c r="B13" s="10">
        <v>10</v>
      </c>
      <c r="C13" s="10">
        <v>3</v>
      </c>
      <c r="D13" s="10">
        <v>6</v>
      </c>
      <c r="E13" s="5">
        <f>'Kapitel 4.2.3'!F17</f>
        <v>-2.2769290000000004</v>
      </c>
      <c r="F13" s="5">
        <f>'Kapitel 4.2.3'!$G$8</f>
        <v>-0.91445500000000035</v>
      </c>
      <c r="G13" s="5">
        <f>'Kapitel 4.2.3'!$G$20</f>
        <v>0.91445099999999968</v>
      </c>
      <c r="H13" s="41">
        <f t="shared" si="0"/>
        <v>1.3624740000000002</v>
      </c>
      <c r="I13" s="5">
        <f t="shared" si="1"/>
        <v>3.1913800000000001</v>
      </c>
      <c r="J13" s="5">
        <f t="shared" si="2"/>
        <v>1.8563354006760004</v>
      </c>
      <c r="K13" s="65">
        <f t="shared" si="3"/>
        <v>10.1849063044</v>
      </c>
      <c r="L13" s="85">
        <f t="shared" si="4"/>
        <v>0.39527731372840136</v>
      </c>
      <c r="M13" s="65">
        <f t="shared" si="4"/>
        <v>6.1429318413380538E-3</v>
      </c>
      <c r="N13" s="89">
        <v>0.5</v>
      </c>
      <c r="O13" s="90">
        <v>0.5</v>
      </c>
      <c r="P13" s="92">
        <f t="shared" si="5"/>
        <v>0.98469700542228666</v>
      </c>
      <c r="Q13" s="65">
        <f t="shared" si="6"/>
        <v>1.5302994577713275E-2</v>
      </c>
      <c r="R13" s="85">
        <f t="shared" si="7"/>
        <v>0.17304834403415992</v>
      </c>
    </row>
    <row r="14" spans="1:18" x14ac:dyDescent="0.25">
      <c r="A14" s="4">
        <v>1</v>
      </c>
      <c r="B14" s="10">
        <v>11</v>
      </c>
      <c r="C14" s="10">
        <v>3</v>
      </c>
      <c r="D14" s="10">
        <v>3</v>
      </c>
      <c r="E14" s="5">
        <f>'Kapitel 4.2.3'!F18</f>
        <v>-0.58304200000000028</v>
      </c>
      <c r="F14" s="5">
        <f>'Kapitel 4.2.3'!$G$8</f>
        <v>-0.91445500000000035</v>
      </c>
      <c r="G14" s="5">
        <f>'Kapitel 4.2.3'!$G$20</f>
        <v>0.91445099999999968</v>
      </c>
      <c r="H14" s="41">
        <f t="shared" si="0"/>
        <v>0.33141300000000007</v>
      </c>
      <c r="I14" s="5">
        <f t="shared" si="1"/>
        <v>1.497493</v>
      </c>
      <c r="J14" s="5">
        <f t="shared" si="2"/>
        <v>0.10983457656900004</v>
      </c>
      <c r="K14" s="65">
        <f t="shared" si="3"/>
        <v>2.2424852850489998</v>
      </c>
      <c r="L14" s="85">
        <f t="shared" si="4"/>
        <v>0.94656343660141595</v>
      </c>
      <c r="M14" s="65">
        <f t="shared" si="4"/>
        <v>0.325874597285218</v>
      </c>
      <c r="N14" s="89">
        <v>0.5</v>
      </c>
      <c r="O14" s="90">
        <v>0.5</v>
      </c>
      <c r="P14" s="92">
        <f t="shared" si="5"/>
        <v>0.74389747193437694</v>
      </c>
      <c r="Q14" s="65">
        <f t="shared" si="6"/>
        <v>0.25610252806562317</v>
      </c>
      <c r="R14" s="85">
        <f t="shared" si="7"/>
        <v>0.74033254664397408</v>
      </c>
    </row>
    <row r="15" spans="1:18" x14ac:dyDescent="0.25">
      <c r="A15" s="12">
        <v>1</v>
      </c>
      <c r="B15" s="13">
        <v>12</v>
      </c>
      <c r="C15" s="13">
        <v>4</v>
      </c>
      <c r="D15" s="13">
        <v>5</v>
      </c>
      <c r="E15" s="15">
        <f>'Kapitel 4.2.3'!F19</f>
        <v>-0.68123900000000015</v>
      </c>
      <c r="F15" s="15">
        <f>'Kapitel 4.2.3'!$G$8</f>
        <v>-0.91445500000000035</v>
      </c>
      <c r="G15" s="87">
        <f>'Kapitel 4.2.3'!$G$20</f>
        <v>0.91445099999999968</v>
      </c>
      <c r="H15" s="42">
        <f t="shared" si="0"/>
        <v>0.2332160000000002</v>
      </c>
      <c r="I15" s="15">
        <f t="shared" si="1"/>
        <v>1.5956899999999998</v>
      </c>
      <c r="J15" s="15">
        <f t="shared" si="2"/>
        <v>5.4389702656000093E-2</v>
      </c>
      <c r="K15" s="88">
        <f t="shared" si="3"/>
        <v>2.5462265760999996</v>
      </c>
      <c r="L15" s="86">
        <f t="shared" si="4"/>
        <v>0.97317159927042451</v>
      </c>
      <c r="M15" s="88">
        <f t="shared" si="4"/>
        <v>0.27995867162397059</v>
      </c>
      <c r="N15" s="91">
        <v>0.5</v>
      </c>
      <c r="O15" s="51">
        <v>0.5</v>
      </c>
      <c r="P15" s="94">
        <f t="shared" si="5"/>
        <v>0.77659252343800145</v>
      </c>
      <c r="Q15" s="88">
        <f t="shared" si="6"/>
        <v>0.22340747656199866</v>
      </c>
      <c r="R15" s="86">
        <f t="shared" si="7"/>
        <v>0.81559368216877282</v>
      </c>
    </row>
    <row r="16" spans="1:18" x14ac:dyDescent="0.25">
      <c r="A16" s="4">
        <v>2</v>
      </c>
      <c r="B16" s="10">
        <v>13</v>
      </c>
      <c r="C16" s="10">
        <v>5</v>
      </c>
      <c r="D16" s="10">
        <v>4</v>
      </c>
      <c r="E16" s="5">
        <f>'Kapitel 4.2.3'!F20</f>
        <v>0.91445100000000012</v>
      </c>
      <c r="F16" s="5">
        <f>'Kapitel 4.2.3'!$G$8</f>
        <v>-0.91445500000000035</v>
      </c>
      <c r="G16" s="5">
        <f>'Kapitel 4.2.3'!$G$20</f>
        <v>0.91445099999999968</v>
      </c>
      <c r="H16" s="41">
        <f t="shared" si="0"/>
        <v>1.8289060000000004</v>
      </c>
      <c r="I16" s="5">
        <f t="shared" si="1"/>
        <v>4.4408920985006262E-16</v>
      </c>
      <c r="J16" s="5">
        <f t="shared" si="2"/>
        <v>3.3448971568360015</v>
      </c>
      <c r="K16" s="65">
        <f t="shared" si="3"/>
        <v>1.9721522630525295E-31</v>
      </c>
      <c r="L16" s="85">
        <f t="shared" si="4"/>
        <v>0.18778669179731358</v>
      </c>
      <c r="M16" s="65">
        <f t="shared" si="4"/>
        <v>1</v>
      </c>
      <c r="N16" s="89">
        <v>0.5</v>
      </c>
      <c r="O16" s="90">
        <v>0.5</v>
      </c>
      <c r="P16" s="85">
        <f t="shared" si="5"/>
        <v>0.15809799275757325</v>
      </c>
      <c r="Q16" s="95">
        <f t="shared" si="6"/>
        <v>0.8419020072424267</v>
      </c>
      <c r="R16" s="85">
        <f t="shared" si="7"/>
        <v>0.99999999999999956</v>
      </c>
    </row>
    <row r="17" spans="1:18" x14ac:dyDescent="0.25">
      <c r="A17" s="4">
        <v>2</v>
      </c>
      <c r="B17" s="10">
        <v>14</v>
      </c>
      <c r="C17" s="10">
        <v>4</v>
      </c>
      <c r="D17" s="10">
        <v>3</v>
      </c>
      <c r="E17" s="5">
        <f>'Kapitel 4.2.3'!F21</f>
        <v>0.44801899999999995</v>
      </c>
      <c r="F17" s="5">
        <f>'Kapitel 4.2.3'!$G$8</f>
        <v>-0.91445500000000035</v>
      </c>
      <c r="G17" s="5">
        <f>'Kapitel 4.2.3'!$G$20</f>
        <v>0.91445099999999968</v>
      </c>
      <c r="H17" s="41">
        <f t="shared" si="0"/>
        <v>1.3624740000000002</v>
      </c>
      <c r="I17" s="5">
        <f t="shared" si="1"/>
        <v>0.46643199999999974</v>
      </c>
      <c r="J17" s="5">
        <f t="shared" si="2"/>
        <v>1.8563354006760004</v>
      </c>
      <c r="K17" s="65">
        <f t="shared" si="3"/>
        <v>0.21755881062399976</v>
      </c>
      <c r="L17" s="85">
        <f t="shared" si="4"/>
        <v>0.39527731372840136</v>
      </c>
      <c r="M17" s="65">
        <f t="shared" si="4"/>
        <v>0.89692825328486325</v>
      </c>
      <c r="N17" s="89">
        <v>0.5</v>
      </c>
      <c r="O17" s="90">
        <v>0.5</v>
      </c>
      <c r="P17" s="85">
        <f t="shared" si="5"/>
        <v>0.30589352330529296</v>
      </c>
      <c r="Q17" s="95">
        <f t="shared" si="6"/>
        <v>0.69410647669470704</v>
      </c>
      <c r="R17" s="85">
        <f t="shared" si="7"/>
        <v>0.64090631068529391</v>
      </c>
    </row>
    <row r="18" spans="1:18" x14ac:dyDescent="0.25">
      <c r="A18" s="9">
        <v>2</v>
      </c>
      <c r="B18" s="10">
        <v>15</v>
      </c>
      <c r="C18" s="10">
        <v>7</v>
      </c>
      <c r="D18" s="10">
        <v>5</v>
      </c>
      <c r="E18" s="5">
        <f>'Kapitel 4.2.3'!F22</f>
        <v>2.4119440000000001</v>
      </c>
      <c r="F18" s="5">
        <f>'Kapitel 4.2.3'!$G$8</f>
        <v>-0.91445500000000035</v>
      </c>
      <c r="G18" s="5">
        <f>'Kapitel 4.2.3'!$G$20</f>
        <v>0.91445099999999968</v>
      </c>
      <c r="H18" s="41">
        <f t="shared" si="0"/>
        <v>3.3263990000000003</v>
      </c>
      <c r="I18" s="5">
        <f t="shared" si="1"/>
        <v>1.4974930000000004</v>
      </c>
      <c r="J18" s="5">
        <f t="shared" si="2"/>
        <v>11.064930307201003</v>
      </c>
      <c r="K18" s="65">
        <f t="shared" si="3"/>
        <v>2.2424852850490011</v>
      </c>
      <c r="L18" s="85">
        <f t="shared" si="4"/>
        <v>3.9562243575351277E-3</v>
      </c>
      <c r="M18" s="65">
        <f t="shared" si="4"/>
        <v>0.32587459728521778</v>
      </c>
      <c r="N18" s="89">
        <v>0.5</v>
      </c>
      <c r="O18" s="90">
        <v>0.5</v>
      </c>
      <c r="P18" s="85">
        <f t="shared" si="5"/>
        <v>1.1994707886396991E-2</v>
      </c>
      <c r="Q18" s="95">
        <f t="shared" si="6"/>
        <v>0.988005292113603</v>
      </c>
      <c r="R18" s="85">
        <f t="shared" si="7"/>
        <v>0.13426502564887288</v>
      </c>
    </row>
    <row r="19" spans="1:18" x14ac:dyDescent="0.25">
      <c r="A19" s="4">
        <v>2</v>
      </c>
      <c r="B19" s="10">
        <v>16</v>
      </c>
      <c r="C19" s="10">
        <v>3</v>
      </c>
      <c r="D19" s="10">
        <v>3</v>
      </c>
      <c r="E19" s="5">
        <f>'Kapitel 4.2.3'!F23</f>
        <v>-0.58304200000000028</v>
      </c>
      <c r="F19" s="5">
        <f>'Kapitel 4.2.3'!$G$8</f>
        <v>-0.91445500000000035</v>
      </c>
      <c r="G19" s="5">
        <f>'Kapitel 4.2.3'!$G$20</f>
        <v>0.91445099999999968</v>
      </c>
      <c r="H19" s="41">
        <f t="shared" si="0"/>
        <v>0.33141300000000007</v>
      </c>
      <c r="I19" s="5">
        <f t="shared" si="1"/>
        <v>1.497493</v>
      </c>
      <c r="J19" s="5">
        <f t="shared" si="2"/>
        <v>0.10983457656900004</v>
      </c>
      <c r="K19" s="65">
        <f t="shared" si="3"/>
        <v>2.2424852850489998</v>
      </c>
      <c r="L19" s="85">
        <f t="shared" si="4"/>
        <v>0.94656343660141595</v>
      </c>
      <c r="M19" s="65">
        <f t="shared" si="4"/>
        <v>0.325874597285218</v>
      </c>
      <c r="N19" s="89">
        <v>0.5</v>
      </c>
      <c r="O19" s="90">
        <v>0.5</v>
      </c>
      <c r="P19" s="96">
        <f t="shared" si="5"/>
        <v>0.74389747193437694</v>
      </c>
      <c r="Q19" s="65">
        <f t="shared" si="6"/>
        <v>0.25610252806562317</v>
      </c>
      <c r="R19" s="85">
        <f t="shared" si="7"/>
        <v>0.74033254664397408</v>
      </c>
    </row>
    <row r="20" spans="1:18" x14ac:dyDescent="0.25">
      <c r="A20" s="9">
        <v>2</v>
      </c>
      <c r="B20" s="10">
        <v>17</v>
      </c>
      <c r="C20" s="10">
        <v>4</v>
      </c>
      <c r="D20" s="10">
        <v>4</v>
      </c>
      <c r="E20" s="5">
        <f>'Kapitel 4.2.3'!F24</f>
        <v>-0.1166100000000001</v>
      </c>
      <c r="F20" s="5">
        <f>'Kapitel 4.2.3'!$G$8</f>
        <v>-0.91445500000000035</v>
      </c>
      <c r="G20" s="5">
        <f>'Kapitel 4.2.3'!$G$20</f>
        <v>0.91445099999999968</v>
      </c>
      <c r="H20" s="41">
        <f t="shared" si="0"/>
        <v>0.79784500000000025</v>
      </c>
      <c r="I20" s="5">
        <f t="shared" si="1"/>
        <v>1.0310609999999998</v>
      </c>
      <c r="J20" s="5">
        <f t="shared" si="2"/>
        <v>0.63655664402500045</v>
      </c>
      <c r="K20" s="65">
        <f t="shared" si="3"/>
        <v>1.0630867857209996</v>
      </c>
      <c r="L20" s="85">
        <f t="shared" si="4"/>
        <v>0.72740030872080808</v>
      </c>
      <c r="M20" s="65">
        <f t="shared" si="4"/>
        <v>0.58769722165659954</v>
      </c>
      <c r="N20" s="89">
        <v>0.5</v>
      </c>
      <c r="O20" s="90">
        <v>0.5</v>
      </c>
      <c r="P20" s="96">
        <f t="shared" si="5"/>
        <v>0.55311510509190775</v>
      </c>
      <c r="Q20" s="65">
        <f t="shared" si="6"/>
        <v>0.44688489490809236</v>
      </c>
      <c r="R20" s="85">
        <f t="shared" si="7"/>
        <v>0.42496044367815911</v>
      </c>
    </row>
    <row r="21" spans="1:18" x14ac:dyDescent="0.25">
      <c r="A21" s="4">
        <v>2</v>
      </c>
      <c r="B21" s="10">
        <v>18</v>
      </c>
      <c r="C21" s="10">
        <v>5</v>
      </c>
      <c r="D21" s="10">
        <v>2</v>
      </c>
      <c r="E21" s="5">
        <f>'Kapitel 4.2.3'!F25</f>
        <v>2.0437090000000002</v>
      </c>
      <c r="F21" s="5">
        <f>'Kapitel 4.2.3'!$G$8</f>
        <v>-0.91445500000000035</v>
      </c>
      <c r="G21" s="5">
        <f>'Kapitel 4.2.3'!$G$20</f>
        <v>0.91445099999999968</v>
      </c>
      <c r="H21" s="41">
        <f t="shared" si="0"/>
        <v>2.9581640000000005</v>
      </c>
      <c r="I21" s="5">
        <f t="shared" si="1"/>
        <v>1.1292580000000005</v>
      </c>
      <c r="J21" s="5">
        <f t="shared" si="2"/>
        <v>8.7507342508960022</v>
      </c>
      <c r="K21" s="65">
        <f t="shared" si="3"/>
        <v>1.2752236305640012</v>
      </c>
      <c r="L21" s="85">
        <f t="shared" si="4"/>
        <v>1.2583521663291734E-2</v>
      </c>
      <c r="M21" s="65">
        <f t="shared" si="4"/>
        <v>0.52855320063653288</v>
      </c>
      <c r="N21" s="89">
        <v>0.5</v>
      </c>
      <c r="O21" s="90">
        <v>0.5</v>
      </c>
      <c r="P21" s="85">
        <f t="shared" si="5"/>
        <v>2.3253867543514547E-2</v>
      </c>
      <c r="Q21" s="95">
        <f t="shared" si="6"/>
        <v>0.97674613245648556</v>
      </c>
      <c r="R21" s="85">
        <f t="shared" si="7"/>
        <v>0.25878901292209</v>
      </c>
    </row>
    <row r="22" spans="1:18" x14ac:dyDescent="0.25">
      <c r="A22" s="4">
        <v>2</v>
      </c>
      <c r="B22" s="10">
        <v>19</v>
      </c>
      <c r="C22" s="10">
        <v>4</v>
      </c>
      <c r="D22" s="10">
        <v>2</v>
      </c>
      <c r="E22" s="5">
        <f>'Kapitel 4.2.3'!F26</f>
        <v>1.012648</v>
      </c>
      <c r="F22" s="5">
        <f>'Kapitel 4.2.3'!$G$8</f>
        <v>-0.91445500000000035</v>
      </c>
      <c r="G22" s="5">
        <f>'Kapitel 4.2.3'!$G$20</f>
        <v>0.91445099999999968</v>
      </c>
      <c r="H22" s="41">
        <f t="shared" si="0"/>
        <v>1.9271030000000002</v>
      </c>
      <c r="I22" s="5">
        <f t="shared" si="1"/>
        <v>9.8197000000000312E-2</v>
      </c>
      <c r="J22" s="5">
        <f t="shared" si="2"/>
        <v>3.7137259726090011</v>
      </c>
      <c r="K22" s="65">
        <f t="shared" si="3"/>
        <v>9.6426508090000605E-3</v>
      </c>
      <c r="L22" s="85">
        <f t="shared" si="4"/>
        <v>0.15616174431894933</v>
      </c>
      <c r="M22" s="65">
        <f t="shared" si="4"/>
        <v>0.99519027852855868</v>
      </c>
      <c r="N22" s="89">
        <v>0.5</v>
      </c>
      <c r="O22" s="90">
        <v>0.5</v>
      </c>
      <c r="P22" s="85">
        <f t="shared" si="5"/>
        <v>0.13563336079675462</v>
      </c>
      <c r="Q22" s="95">
        <f t="shared" si="6"/>
        <v>0.8643666392032453</v>
      </c>
      <c r="R22" s="85">
        <f t="shared" si="7"/>
        <v>0.92177586460594596</v>
      </c>
    </row>
    <row r="23" spans="1:18" x14ac:dyDescent="0.25">
      <c r="A23" s="4">
        <v>2</v>
      </c>
      <c r="B23" s="10">
        <v>20</v>
      </c>
      <c r="C23" s="10">
        <v>5</v>
      </c>
      <c r="D23" s="10">
        <v>5</v>
      </c>
      <c r="E23" s="5">
        <f>'Kapitel 4.2.3'!F27</f>
        <v>0.34982200000000008</v>
      </c>
      <c r="F23" s="5">
        <f>'Kapitel 4.2.3'!$G$8</f>
        <v>-0.91445500000000035</v>
      </c>
      <c r="G23" s="5">
        <f>'Kapitel 4.2.3'!$G$20</f>
        <v>0.91445099999999968</v>
      </c>
      <c r="H23" s="41">
        <f t="shared" si="0"/>
        <v>1.2642770000000003</v>
      </c>
      <c r="I23" s="5">
        <f t="shared" si="1"/>
        <v>0.5646289999999996</v>
      </c>
      <c r="J23" s="5">
        <f t="shared" si="2"/>
        <v>1.5983963327290007</v>
      </c>
      <c r="K23" s="65">
        <f t="shared" si="3"/>
        <v>0.31880590764099953</v>
      </c>
      <c r="L23" s="85">
        <f t="shared" si="4"/>
        <v>0.44968939567781802</v>
      </c>
      <c r="M23" s="65">
        <f t="shared" si="4"/>
        <v>0.85265271006938093</v>
      </c>
      <c r="N23" s="89">
        <v>0.5</v>
      </c>
      <c r="O23" s="90">
        <v>0.5</v>
      </c>
      <c r="P23" s="85">
        <f t="shared" si="5"/>
        <v>0.34529283334490335</v>
      </c>
      <c r="Q23" s="95">
        <f t="shared" si="6"/>
        <v>0.65470716665509676</v>
      </c>
      <c r="R23" s="85">
        <f t="shared" si="7"/>
        <v>0.57232613587884318</v>
      </c>
    </row>
    <row r="24" spans="1:18" x14ac:dyDescent="0.25">
      <c r="A24" s="4">
        <v>2</v>
      </c>
      <c r="B24" s="10">
        <v>21</v>
      </c>
      <c r="C24" s="10">
        <v>6</v>
      </c>
      <c r="D24" s="10">
        <v>7</v>
      </c>
      <c r="E24" s="5">
        <f>'Kapitel 4.2.3'!F28</f>
        <v>0.25162499999999888</v>
      </c>
      <c r="F24" s="5">
        <f>'Kapitel 4.2.3'!$G$8</f>
        <v>-0.91445500000000035</v>
      </c>
      <c r="G24" s="5">
        <f>'Kapitel 4.2.3'!$G$20</f>
        <v>0.91445099999999968</v>
      </c>
      <c r="H24" s="41">
        <f t="shared" si="0"/>
        <v>1.1660799999999991</v>
      </c>
      <c r="I24" s="5">
        <f t="shared" si="1"/>
        <v>0.6628260000000008</v>
      </c>
      <c r="J24" s="5">
        <f t="shared" si="2"/>
        <v>1.359742566399998</v>
      </c>
      <c r="K24" s="65">
        <f t="shared" si="3"/>
        <v>0.43933830627600107</v>
      </c>
      <c r="L24" s="85">
        <f t="shared" si="4"/>
        <v>0.50668220668067199</v>
      </c>
      <c r="M24" s="65">
        <f t="shared" si="4"/>
        <v>0.8027843527150359</v>
      </c>
      <c r="N24" s="89">
        <v>0.5</v>
      </c>
      <c r="O24" s="90">
        <v>0.5</v>
      </c>
      <c r="P24" s="85">
        <f t="shared" si="5"/>
        <v>0.38693787408705987</v>
      </c>
      <c r="Q24" s="95">
        <f t="shared" si="6"/>
        <v>0.61306212591294007</v>
      </c>
      <c r="R24" s="85">
        <f t="shared" si="7"/>
        <v>0.50744199973781567</v>
      </c>
    </row>
    <row r="25" spans="1:18" x14ac:dyDescent="0.25">
      <c r="A25" s="4">
        <v>2</v>
      </c>
      <c r="B25" s="10">
        <v>22</v>
      </c>
      <c r="C25" s="10">
        <v>5</v>
      </c>
      <c r="D25" s="10">
        <v>3</v>
      </c>
      <c r="E25" s="5">
        <f>'Kapitel 4.2.3'!F29</f>
        <v>1.4790800000000002</v>
      </c>
      <c r="F25" s="5">
        <f>'Kapitel 4.2.3'!$G$8</f>
        <v>-0.91445500000000035</v>
      </c>
      <c r="G25" s="5">
        <f>'Kapitel 4.2.3'!$G$20</f>
        <v>0.91445099999999968</v>
      </c>
      <c r="H25" s="41">
        <f t="shared" si="0"/>
        <v>2.3935350000000004</v>
      </c>
      <c r="I25" s="5">
        <f t="shared" si="1"/>
        <v>0.56462900000000049</v>
      </c>
      <c r="J25" s="5">
        <f t="shared" si="2"/>
        <v>5.7290097962250019</v>
      </c>
      <c r="K25" s="65">
        <f t="shared" si="3"/>
        <v>0.31880590764100053</v>
      </c>
      <c r="L25" s="85">
        <f t="shared" si="4"/>
        <v>5.7011350572985918E-2</v>
      </c>
      <c r="M25" s="65">
        <f t="shared" si="4"/>
        <v>0.85265271006938048</v>
      </c>
      <c r="N25" s="89">
        <v>0.5</v>
      </c>
      <c r="O25" s="90">
        <v>0.5</v>
      </c>
      <c r="P25" s="85">
        <f t="shared" si="5"/>
        <v>6.2672972407777555E-2</v>
      </c>
      <c r="Q25" s="95">
        <f t="shared" si="6"/>
        <v>0.93732702759222242</v>
      </c>
      <c r="R25" s="85">
        <f t="shared" si="7"/>
        <v>0.57232613587884273</v>
      </c>
    </row>
    <row r="26" spans="1:18" x14ac:dyDescent="0.25">
      <c r="A26" s="4">
        <v>2</v>
      </c>
      <c r="B26" s="10">
        <v>23</v>
      </c>
      <c r="C26" s="10">
        <v>6</v>
      </c>
      <c r="D26" s="10">
        <v>4</v>
      </c>
      <c r="E26" s="5">
        <f>'Kapitel 4.2.3'!F30</f>
        <v>1.945511999999999</v>
      </c>
      <c r="F26" s="5">
        <f>'Kapitel 4.2.3'!$G$8</f>
        <v>-0.91445500000000035</v>
      </c>
      <c r="G26" s="5">
        <f>'Kapitel 4.2.3'!$G$20</f>
        <v>0.91445099999999968</v>
      </c>
      <c r="H26" s="41">
        <f t="shared" si="0"/>
        <v>2.8599669999999993</v>
      </c>
      <c r="I26" s="5">
        <f t="shared" si="1"/>
        <v>1.0310609999999993</v>
      </c>
      <c r="J26" s="5">
        <f t="shared" si="2"/>
        <v>8.1794112410889959</v>
      </c>
      <c r="K26" s="65">
        <f t="shared" si="3"/>
        <v>1.0630867857209987</v>
      </c>
      <c r="L26" s="85">
        <f t="shared" si="4"/>
        <v>1.6744161970417133E-2</v>
      </c>
      <c r="M26" s="65">
        <f t="shared" si="4"/>
        <v>0.58769722165659977</v>
      </c>
      <c r="N26" s="89">
        <v>0.5</v>
      </c>
      <c r="O26" s="90">
        <v>0.5</v>
      </c>
      <c r="P26" s="85">
        <f t="shared" si="5"/>
        <v>2.770187883222348E-2</v>
      </c>
      <c r="Q26" s="95">
        <f t="shared" si="6"/>
        <v>0.97229812116777647</v>
      </c>
      <c r="R26" s="85">
        <f t="shared" si="7"/>
        <v>0.30251221511283699</v>
      </c>
    </row>
    <row r="27" spans="1:18" x14ac:dyDescent="0.25">
      <c r="A27" s="12">
        <v>2</v>
      </c>
      <c r="B27" s="13">
        <v>24</v>
      </c>
      <c r="C27" s="13">
        <v>6</v>
      </c>
      <c r="D27" s="13">
        <v>1</v>
      </c>
      <c r="E27" s="15">
        <f>'Kapitel 4.2.3'!F31</f>
        <v>0.81625399999999892</v>
      </c>
      <c r="F27" s="15">
        <f>'Kapitel 4.2.3'!$G$8</f>
        <v>-0.91445500000000035</v>
      </c>
      <c r="G27" s="87">
        <f>'Kapitel 4.2.3'!$G$20</f>
        <v>0.91445099999999968</v>
      </c>
      <c r="H27" s="42">
        <f t="shared" si="0"/>
        <v>1.7307089999999992</v>
      </c>
      <c r="I27" s="15">
        <f t="shared" si="1"/>
        <v>9.8197000000000756E-2</v>
      </c>
      <c r="J27" s="15">
        <f t="shared" si="2"/>
        <v>2.995353642680997</v>
      </c>
      <c r="K27" s="88">
        <f t="shared" si="3"/>
        <v>9.642650809000149E-3</v>
      </c>
      <c r="L27" s="86">
        <f t="shared" si="4"/>
        <v>0.22364913397582278</v>
      </c>
      <c r="M27" s="88">
        <f t="shared" si="4"/>
        <v>0.99519027852855868</v>
      </c>
      <c r="N27" s="91">
        <v>0.5</v>
      </c>
      <c r="O27" s="51">
        <v>0.5</v>
      </c>
      <c r="P27" s="86">
        <f t="shared" si="5"/>
        <v>0.18349351988567961</v>
      </c>
      <c r="Q27" s="97">
        <f t="shared" si="6"/>
        <v>0.81650648011432037</v>
      </c>
      <c r="R27" s="86">
        <f t="shared" si="7"/>
        <v>0.92177586460594574</v>
      </c>
    </row>
    <row r="29" spans="1:18" x14ac:dyDescent="0.25">
      <c r="C29" s="10"/>
      <c r="D29" s="10"/>
    </row>
  </sheetData>
  <conditionalFormatting sqref="P4:Q4">
    <cfRule type="cellIs" dxfId="1" priority="1" operator="equal">
      <formula>"max($N$3:$O$3)"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disclaimer</vt:lpstr>
      <vt:lpstr>Inhaltsverzeichnis</vt:lpstr>
      <vt:lpstr>Abb. 4.5</vt:lpstr>
      <vt:lpstr>Tabelle 4.4</vt:lpstr>
      <vt:lpstr>Abb. 4.6</vt:lpstr>
      <vt:lpstr>Tabelle 4.5</vt:lpstr>
      <vt:lpstr>Kapitel 4.2.3</vt:lpstr>
      <vt:lpstr>Kapitel 4.2.5.2_Fisher</vt:lpstr>
      <vt:lpstr>Kapitel 4.2.5.3_prob_01</vt:lpstr>
      <vt:lpstr>Kapitel 4.2.5.3_prob_02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Backhaus; Bernd Erichson; Sonja Gensler; Rolf Weiber; Thomas Weiber</dc:creator>
  <cp:lastModifiedBy>Gensler, Sonja</cp:lastModifiedBy>
  <dcterms:created xsi:type="dcterms:W3CDTF">2020-02-18T08:57:10Z</dcterms:created>
  <dcterms:modified xsi:type="dcterms:W3CDTF">2021-09-17T06:28:47Z</dcterms:modified>
</cp:coreProperties>
</file>